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545" windowHeight="8070"/>
  </bookViews>
  <sheets>
    <sheet name="Rekapitulace stavby" sheetId="1" r:id="rId1"/>
    <sheet name="18-055 - Gymnázium Nový J..." sheetId="2" r:id="rId2"/>
  </sheets>
  <definedNames>
    <definedName name="_xlnm.Print_Titles" localSheetId="1">'18-055 - Gymnázium Nový J...'!$149:$149</definedName>
    <definedName name="_xlnm.Print_Titles" localSheetId="0">'Rekapitulace stavby'!$85:$85</definedName>
    <definedName name="_xlnm.Print_Area" localSheetId="1">'18-055 - Gymnázium Nový J...'!$C$4:$Q$70,'18-055 - Gymnázium Nový J...'!$C$76:$Q$134,'18-055 - Gymnázium Nový J...'!$C$140:$Q$918</definedName>
    <definedName name="_xlnm.Print_Area" localSheetId="0">'Rekapitulace stavby'!$C$4:$AP$70,'Rekapitulace stavby'!$C$76:$AP$96</definedName>
  </definedNames>
  <calcPr calcId="125725"/>
</workbook>
</file>

<file path=xl/calcChain.xml><?xml version="1.0" encoding="utf-8"?>
<calcChain xmlns="http://schemas.openxmlformats.org/spreadsheetml/2006/main">
  <c r="Y903" i="2"/>
  <c r="AA901"/>
  <c r="N875"/>
  <c r="N121" s="1"/>
  <c r="W861"/>
  <c r="AA851"/>
  <c r="N845"/>
  <c r="N117" s="1"/>
  <c r="W822"/>
  <c r="Y769"/>
  <c r="AA752"/>
  <c r="N739"/>
  <c r="N113" s="1"/>
  <c r="W696"/>
  <c r="Y691"/>
  <c r="AA684"/>
  <c r="N680"/>
  <c r="N109" s="1"/>
  <c r="W643"/>
  <c r="AA605"/>
  <c r="W598"/>
  <c r="Y592"/>
  <c r="AA457"/>
  <c r="BK457"/>
  <c r="N457" s="1"/>
  <c r="N102" s="1"/>
  <c r="N368"/>
  <c r="N101" s="1"/>
  <c r="W334"/>
  <c r="Y327"/>
  <c r="AA318"/>
  <c r="N295"/>
  <c r="N97" s="1"/>
  <c r="W270"/>
  <c r="Y261"/>
  <c r="AA242"/>
  <c r="BK242"/>
  <c r="N242" s="1"/>
  <c r="N94" s="1"/>
  <c r="N216"/>
  <c r="N93" s="1"/>
  <c r="W210"/>
  <c r="BK152"/>
  <c r="AY88" i="1"/>
  <c r="AX88"/>
  <c r="BI918" i="2"/>
  <c r="BH918"/>
  <c r="BG918"/>
  <c r="BF918"/>
  <c r="BE918"/>
  <c r="BK918"/>
  <c r="N918" s="1"/>
  <c r="BI917"/>
  <c r="BH917"/>
  <c r="BG917"/>
  <c r="BF917"/>
  <c r="N917"/>
  <c r="BE917" s="1"/>
  <c r="BK917"/>
  <c r="BI916"/>
  <c r="BH916"/>
  <c r="BG916"/>
  <c r="BF916"/>
  <c r="BE916"/>
  <c r="BK916"/>
  <c r="N916" s="1"/>
  <c r="BI915"/>
  <c r="BH915"/>
  <c r="BG915"/>
  <c r="BF915"/>
  <c r="N915"/>
  <c r="BE915" s="1"/>
  <c r="BK915"/>
  <c r="BI914"/>
  <c r="BH914"/>
  <c r="BG914"/>
  <c r="BF914"/>
  <c r="BK914"/>
  <c r="BI904"/>
  <c r="BH904"/>
  <c r="BG904"/>
  <c r="BF904"/>
  <c r="AA904"/>
  <c r="AA903" s="1"/>
  <c r="Y904"/>
  <c r="W904"/>
  <c r="W903" s="1"/>
  <c r="BK904"/>
  <c r="BK903" s="1"/>
  <c r="N903" s="1"/>
  <c r="N123" s="1"/>
  <c r="N904"/>
  <c r="BE904" s="1"/>
  <c r="BI902"/>
  <c r="BH902"/>
  <c r="BG902"/>
  <c r="BF902"/>
  <c r="BE902"/>
  <c r="AA902"/>
  <c r="Y902"/>
  <c r="Y901" s="1"/>
  <c r="Y860" s="1"/>
  <c r="W902"/>
  <c r="W901" s="1"/>
  <c r="BK902"/>
  <c r="BK901" s="1"/>
  <c r="N901" s="1"/>
  <c r="N122" s="1"/>
  <c r="N902"/>
  <c r="BI887"/>
  <c r="BH887"/>
  <c r="BG887"/>
  <c r="BF887"/>
  <c r="AA887"/>
  <c r="Y887"/>
  <c r="W887"/>
  <c r="BK887"/>
  <c r="N887"/>
  <c r="BE887" s="1"/>
  <c r="BI876"/>
  <c r="BH876"/>
  <c r="BG876"/>
  <c r="BF876"/>
  <c r="AA876"/>
  <c r="AA875" s="1"/>
  <c r="Y876"/>
  <c r="Y875" s="1"/>
  <c r="W876"/>
  <c r="W875" s="1"/>
  <c r="BK876"/>
  <c r="BK875" s="1"/>
  <c r="N876"/>
  <c r="BE876" s="1"/>
  <c r="BI867"/>
  <c r="BH867"/>
  <c r="BG867"/>
  <c r="BF867"/>
  <c r="BE867"/>
  <c r="AA867"/>
  <c r="Y867"/>
  <c r="W867"/>
  <c r="BK867"/>
  <c r="N867"/>
  <c r="BI862"/>
  <c r="BH862"/>
  <c r="BG862"/>
  <c r="BF862"/>
  <c r="BE862"/>
  <c r="AA862"/>
  <c r="AA861" s="1"/>
  <c r="AA860" s="1"/>
  <c r="Y862"/>
  <c r="Y861" s="1"/>
  <c r="W862"/>
  <c r="BK862"/>
  <c r="BK861" s="1"/>
  <c r="N862"/>
  <c r="BI859"/>
  <c r="BH859"/>
  <c r="BG859"/>
  <c r="BF859"/>
  <c r="BE859"/>
  <c r="AA859"/>
  <c r="Y859"/>
  <c r="W859"/>
  <c r="BK859"/>
  <c r="N859"/>
  <c r="BI852"/>
  <c r="BH852"/>
  <c r="BG852"/>
  <c r="BF852"/>
  <c r="BE852"/>
  <c r="AA852"/>
  <c r="Y852"/>
  <c r="Y851" s="1"/>
  <c r="W852"/>
  <c r="W851" s="1"/>
  <c r="BK852"/>
  <c r="BK851" s="1"/>
  <c r="N851" s="1"/>
  <c r="N118" s="1"/>
  <c r="N852"/>
  <c r="BI846"/>
  <c r="BH846"/>
  <c r="BG846"/>
  <c r="BF846"/>
  <c r="AA846"/>
  <c r="AA845" s="1"/>
  <c r="Y846"/>
  <c r="Y845" s="1"/>
  <c r="W846"/>
  <c r="W845" s="1"/>
  <c r="BK846"/>
  <c r="BK845" s="1"/>
  <c r="N846"/>
  <c r="BE846" s="1"/>
  <c r="BI843"/>
  <c r="BH843"/>
  <c r="BG843"/>
  <c r="BF843"/>
  <c r="BE843"/>
  <c r="AA843"/>
  <c r="Y843"/>
  <c r="W843"/>
  <c r="BK843"/>
  <c r="N843"/>
  <c r="BI841"/>
  <c r="BH841"/>
  <c r="BG841"/>
  <c r="BF841"/>
  <c r="BE841"/>
  <c r="AA841"/>
  <c r="Y841"/>
  <c r="W841"/>
  <c r="BK841"/>
  <c r="N841"/>
  <c r="BI839"/>
  <c r="BH839"/>
  <c r="BG839"/>
  <c r="BF839"/>
  <c r="BE839"/>
  <c r="AA839"/>
  <c r="Y839"/>
  <c r="W839"/>
  <c r="BK839"/>
  <c r="N839"/>
  <c r="BI837"/>
  <c r="BH837"/>
  <c r="BG837"/>
  <c r="BF837"/>
  <c r="BE837"/>
  <c r="AA837"/>
  <c r="Y837"/>
  <c r="W837"/>
  <c r="BK837"/>
  <c r="N837"/>
  <c r="BI832"/>
  <c r="BH832"/>
  <c r="BG832"/>
  <c r="BF832"/>
  <c r="BE832"/>
  <c r="AA832"/>
  <c r="Y832"/>
  <c r="W832"/>
  <c r="BK832"/>
  <c r="N832"/>
  <c r="BI823"/>
  <c r="BH823"/>
  <c r="BG823"/>
  <c r="BF823"/>
  <c r="BE823"/>
  <c r="AA823"/>
  <c r="AA822" s="1"/>
  <c r="Y823"/>
  <c r="Y822" s="1"/>
  <c r="W823"/>
  <c r="BK823"/>
  <c r="BK822" s="1"/>
  <c r="N822" s="1"/>
  <c r="N823"/>
  <c r="N116"/>
  <c r="BI819"/>
  <c r="BH819"/>
  <c r="BG819"/>
  <c r="BF819"/>
  <c r="AA819"/>
  <c r="Y819"/>
  <c r="W819"/>
  <c r="BK819"/>
  <c r="N819"/>
  <c r="BE819" s="1"/>
  <c r="BI801"/>
  <c r="BH801"/>
  <c r="BG801"/>
  <c r="BF801"/>
  <c r="AA801"/>
  <c r="Y801"/>
  <c r="W801"/>
  <c r="BK801"/>
  <c r="N801"/>
  <c r="BE801" s="1"/>
  <c r="BI796"/>
  <c r="BH796"/>
  <c r="BG796"/>
  <c r="BF796"/>
  <c r="AA796"/>
  <c r="Y796"/>
  <c r="W796"/>
  <c r="BK796"/>
  <c r="N796"/>
  <c r="BE796" s="1"/>
  <c r="BI794"/>
  <c r="BH794"/>
  <c r="BG794"/>
  <c r="BF794"/>
  <c r="AA794"/>
  <c r="Y794"/>
  <c r="W794"/>
  <c r="BK794"/>
  <c r="N794"/>
  <c r="BE794" s="1"/>
  <c r="BI792"/>
  <c r="BH792"/>
  <c r="BG792"/>
  <c r="BF792"/>
  <c r="AA792"/>
  <c r="Y792"/>
  <c r="W792"/>
  <c r="BK792"/>
  <c r="N792"/>
  <c r="BE792" s="1"/>
  <c r="BI790"/>
  <c r="BH790"/>
  <c r="BG790"/>
  <c r="BF790"/>
  <c r="AA790"/>
  <c r="Y790"/>
  <c r="W790"/>
  <c r="BK790"/>
  <c r="N790"/>
  <c r="BE790" s="1"/>
  <c r="BI788"/>
  <c r="BH788"/>
  <c r="BG788"/>
  <c r="BF788"/>
  <c r="AA788"/>
  <c r="Y788"/>
  <c r="W788"/>
  <c r="BK788"/>
  <c r="N788"/>
  <c r="BE788" s="1"/>
  <c r="BI782"/>
  <c r="BH782"/>
  <c r="BG782"/>
  <c r="BF782"/>
  <c r="AA782"/>
  <c r="Y782"/>
  <c r="W782"/>
  <c r="BK782"/>
  <c r="N782"/>
  <c r="BE782" s="1"/>
  <c r="BI780"/>
  <c r="BH780"/>
  <c r="BG780"/>
  <c r="BF780"/>
  <c r="AA780"/>
  <c r="Y780"/>
  <c r="W780"/>
  <c r="BK780"/>
  <c r="N780"/>
  <c r="BE780" s="1"/>
  <c r="BI778"/>
  <c r="BH778"/>
  <c r="BG778"/>
  <c r="BF778"/>
  <c r="AA778"/>
  <c r="Y778"/>
  <c r="W778"/>
  <c r="BK778"/>
  <c r="N778"/>
  <c r="BE778" s="1"/>
  <c r="BI770"/>
  <c r="BH770"/>
  <c r="BG770"/>
  <c r="BF770"/>
  <c r="AA770"/>
  <c r="Y770"/>
  <c r="W770"/>
  <c r="BK770"/>
  <c r="BK769" s="1"/>
  <c r="N769" s="1"/>
  <c r="N115" s="1"/>
  <c r="N770"/>
  <c r="BE770" s="1"/>
  <c r="BI768"/>
  <c r="BH768"/>
  <c r="BG768"/>
  <c r="BF768"/>
  <c r="BE768"/>
  <c r="AA768"/>
  <c r="Y768"/>
  <c r="W768"/>
  <c r="BK768"/>
  <c r="N768"/>
  <c r="BI767"/>
  <c r="BH767"/>
  <c r="BG767"/>
  <c r="BF767"/>
  <c r="BE767"/>
  <c r="AA767"/>
  <c r="Y767"/>
  <c r="W767"/>
  <c r="BK767"/>
  <c r="N767"/>
  <c r="BI765"/>
  <c r="BH765"/>
  <c r="BG765"/>
  <c r="BF765"/>
  <c r="BE765"/>
  <c r="AA765"/>
  <c r="Y765"/>
  <c r="W765"/>
  <c r="BK765"/>
  <c r="N765"/>
  <c r="BI758"/>
  <c r="BH758"/>
  <c r="BG758"/>
  <c r="BF758"/>
  <c r="BE758"/>
  <c r="AA758"/>
  <c r="Y758"/>
  <c r="W758"/>
  <c r="BK758"/>
  <c r="N758"/>
  <c r="BI755"/>
  <c r="BH755"/>
  <c r="BG755"/>
  <c r="BF755"/>
  <c r="BE755"/>
  <c r="AA755"/>
  <c r="Y755"/>
  <c r="W755"/>
  <c r="BK755"/>
  <c r="N755"/>
  <c r="BI753"/>
  <c r="BH753"/>
  <c r="BG753"/>
  <c r="BF753"/>
  <c r="BE753"/>
  <c r="AA753"/>
  <c r="Y753"/>
  <c r="Y752" s="1"/>
  <c r="W753"/>
  <c r="W752" s="1"/>
  <c r="BK753"/>
  <c r="BK752" s="1"/>
  <c r="N752" s="1"/>
  <c r="N114" s="1"/>
  <c r="N753"/>
  <c r="BI751"/>
  <c r="BH751"/>
  <c r="BG751"/>
  <c r="BF751"/>
  <c r="AA751"/>
  <c r="Y751"/>
  <c r="W751"/>
  <c r="BK751"/>
  <c r="N751"/>
  <c r="BE751" s="1"/>
  <c r="BI750"/>
  <c r="BH750"/>
  <c r="BG750"/>
  <c r="BF750"/>
  <c r="AA750"/>
  <c r="Y750"/>
  <c r="W750"/>
  <c r="BK750"/>
  <c r="N750"/>
  <c r="BE750" s="1"/>
  <c r="BI748"/>
  <c r="BH748"/>
  <c r="BG748"/>
  <c r="BF748"/>
  <c r="AA748"/>
  <c r="Y748"/>
  <c r="W748"/>
  <c r="BK748"/>
  <c r="N748"/>
  <c r="BE748" s="1"/>
  <c r="BI746"/>
  <c r="BH746"/>
  <c r="BG746"/>
  <c r="BF746"/>
  <c r="AA746"/>
  <c r="Y746"/>
  <c r="W746"/>
  <c r="BK746"/>
  <c r="N746"/>
  <c r="BE746" s="1"/>
  <c r="BI744"/>
  <c r="BH744"/>
  <c r="BG744"/>
  <c r="BF744"/>
  <c r="AA744"/>
  <c r="Y744"/>
  <c r="W744"/>
  <c r="BK744"/>
  <c r="N744"/>
  <c r="BE744" s="1"/>
  <c r="BI742"/>
  <c r="BH742"/>
  <c r="BG742"/>
  <c r="BF742"/>
  <c r="AA742"/>
  <c r="Y742"/>
  <c r="W742"/>
  <c r="BK742"/>
  <c r="N742"/>
  <c r="BE742" s="1"/>
  <c r="BI740"/>
  <c r="BH740"/>
  <c r="BG740"/>
  <c r="BF740"/>
  <c r="AA740"/>
  <c r="Y740"/>
  <c r="Y739" s="1"/>
  <c r="W740"/>
  <c r="BK740"/>
  <c r="BK739" s="1"/>
  <c r="N740"/>
  <c r="BE740" s="1"/>
  <c r="BI738"/>
  <c r="BH738"/>
  <c r="BG738"/>
  <c r="BF738"/>
  <c r="BE738"/>
  <c r="AA738"/>
  <c r="Y738"/>
  <c r="W738"/>
  <c r="BK738"/>
  <c r="N738"/>
  <c r="BI737"/>
  <c r="BH737"/>
  <c r="BG737"/>
  <c r="BF737"/>
  <c r="BE737"/>
  <c r="AA737"/>
  <c r="Y737"/>
  <c r="W737"/>
  <c r="BK737"/>
  <c r="N737"/>
  <c r="BI735"/>
  <c r="BH735"/>
  <c r="BG735"/>
  <c r="BF735"/>
  <c r="BE735"/>
  <c r="AA735"/>
  <c r="Y735"/>
  <c r="W735"/>
  <c r="BK735"/>
  <c r="N735"/>
  <c r="BI733"/>
  <c r="BH733"/>
  <c r="BG733"/>
  <c r="BF733"/>
  <c r="BE733"/>
  <c r="AA733"/>
  <c r="Y733"/>
  <c r="W733"/>
  <c r="BK733"/>
  <c r="N733"/>
  <c r="BI730"/>
  <c r="BH730"/>
  <c r="BG730"/>
  <c r="BF730"/>
  <c r="BE730"/>
  <c r="AA730"/>
  <c r="Y730"/>
  <c r="W730"/>
  <c r="BK730"/>
  <c r="N730"/>
  <c r="BI726"/>
  <c r="BH726"/>
  <c r="BG726"/>
  <c r="BF726"/>
  <c r="BE726"/>
  <c r="AA726"/>
  <c r="Y726"/>
  <c r="W726"/>
  <c r="BK726"/>
  <c r="N726"/>
  <c r="BI724"/>
  <c r="BH724"/>
  <c r="BG724"/>
  <c r="BF724"/>
  <c r="BE724"/>
  <c r="AA724"/>
  <c r="Y724"/>
  <c r="W724"/>
  <c r="BK724"/>
  <c r="N724"/>
  <c r="BI700"/>
  <c r="BH700"/>
  <c r="BG700"/>
  <c r="BF700"/>
  <c r="BE700"/>
  <c r="AA700"/>
  <c r="Y700"/>
  <c r="W700"/>
  <c r="BK700"/>
  <c r="N700"/>
  <c r="BI697"/>
  <c r="BH697"/>
  <c r="BG697"/>
  <c r="BF697"/>
  <c r="BE697"/>
  <c r="AA697"/>
  <c r="AA696" s="1"/>
  <c r="Y697"/>
  <c r="Y696" s="1"/>
  <c r="W697"/>
  <c r="BK697"/>
  <c r="BK696" s="1"/>
  <c r="N696" s="1"/>
  <c r="N697"/>
  <c r="N112"/>
  <c r="BI695"/>
  <c r="BH695"/>
  <c r="BG695"/>
  <c r="BF695"/>
  <c r="AA695"/>
  <c r="Y695"/>
  <c r="W695"/>
  <c r="BK695"/>
  <c r="N695"/>
  <c r="BE695" s="1"/>
  <c r="BI693"/>
  <c r="BH693"/>
  <c r="BG693"/>
  <c r="BF693"/>
  <c r="AA693"/>
  <c r="Y693"/>
  <c r="W693"/>
  <c r="BK693"/>
  <c r="N693"/>
  <c r="BE693" s="1"/>
  <c r="BI692"/>
  <c r="BH692"/>
  <c r="BG692"/>
  <c r="BF692"/>
  <c r="AA692"/>
  <c r="Y692"/>
  <c r="W692"/>
  <c r="BK692"/>
  <c r="BK691" s="1"/>
  <c r="N691" s="1"/>
  <c r="N111" s="1"/>
  <c r="N692"/>
  <c r="BE692" s="1"/>
  <c r="BI690"/>
  <c r="BH690"/>
  <c r="BG690"/>
  <c r="BF690"/>
  <c r="BE690"/>
  <c r="AA690"/>
  <c r="Y690"/>
  <c r="W690"/>
  <c r="BK690"/>
  <c r="N690"/>
  <c r="BI688"/>
  <c r="BH688"/>
  <c r="BG688"/>
  <c r="BF688"/>
  <c r="BE688"/>
  <c r="AA688"/>
  <c r="Y688"/>
  <c r="W688"/>
  <c r="BK688"/>
  <c r="N688"/>
  <c r="BI687"/>
  <c r="BH687"/>
  <c r="BG687"/>
  <c r="BF687"/>
  <c r="BE687"/>
  <c r="AA687"/>
  <c r="Y687"/>
  <c r="W687"/>
  <c r="BK687"/>
  <c r="N687"/>
  <c r="BI686"/>
  <c r="BH686"/>
  <c r="BG686"/>
  <c r="BF686"/>
  <c r="BE686"/>
  <c r="AA686"/>
  <c r="Y686"/>
  <c r="W686"/>
  <c r="BK686"/>
  <c r="N686"/>
  <c r="BI685"/>
  <c r="BH685"/>
  <c r="BG685"/>
  <c r="BF685"/>
  <c r="BE685"/>
  <c r="AA685"/>
  <c r="Y685"/>
  <c r="Y684" s="1"/>
  <c r="W685"/>
  <c r="W684" s="1"/>
  <c r="BK685"/>
  <c r="BK684" s="1"/>
  <c r="N684" s="1"/>
  <c r="N110" s="1"/>
  <c r="N685"/>
  <c r="BI682"/>
  <c r="BH682"/>
  <c r="BG682"/>
  <c r="BF682"/>
  <c r="AA682"/>
  <c r="Y682"/>
  <c r="W682"/>
  <c r="BK682"/>
  <c r="N682"/>
  <c r="BE682" s="1"/>
  <c r="BI681"/>
  <c r="BH681"/>
  <c r="BG681"/>
  <c r="BF681"/>
  <c r="AA681"/>
  <c r="AA680" s="1"/>
  <c r="Y681"/>
  <c r="Y680" s="1"/>
  <c r="W681"/>
  <c r="W680" s="1"/>
  <c r="BK681"/>
  <c r="BK680" s="1"/>
  <c r="N681"/>
  <c r="BE681" s="1"/>
  <c r="BI679"/>
  <c r="BH679"/>
  <c r="BG679"/>
  <c r="BF679"/>
  <c r="BE679"/>
  <c r="AA679"/>
  <c r="Y679"/>
  <c r="W679"/>
  <c r="BK679"/>
  <c r="N679"/>
  <c r="BI678"/>
  <c r="BH678"/>
  <c r="BG678"/>
  <c r="BF678"/>
  <c r="BE678"/>
  <c r="AA678"/>
  <c r="Y678"/>
  <c r="W678"/>
  <c r="BK678"/>
  <c r="N678"/>
  <c r="BI677"/>
  <c r="BH677"/>
  <c r="BG677"/>
  <c r="BF677"/>
  <c r="BE677"/>
  <c r="AA677"/>
  <c r="Y677"/>
  <c r="W677"/>
  <c r="BK677"/>
  <c r="N677"/>
  <c r="BI676"/>
  <c r="BH676"/>
  <c r="BG676"/>
  <c r="BF676"/>
  <c r="BE676"/>
  <c r="AA676"/>
  <c r="Y676"/>
  <c r="W676"/>
  <c r="BK676"/>
  <c r="N676"/>
  <c r="BI674"/>
  <c r="BH674"/>
  <c r="BG674"/>
  <c r="BF674"/>
  <c r="BE674"/>
  <c r="AA674"/>
  <c r="Y674"/>
  <c r="W674"/>
  <c r="BK674"/>
  <c r="N674"/>
  <c r="BI673"/>
  <c r="BH673"/>
  <c r="BG673"/>
  <c r="BF673"/>
  <c r="BE673"/>
  <c r="AA673"/>
  <c r="Y673"/>
  <c r="W673"/>
  <c r="BK673"/>
  <c r="N673"/>
  <c r="BI672"/>
  <c r="BH672"/>
  <c r="BG672"/>
  <c r="BF672"/>
  <c r="BE672"/>
  <c r="AA672"/>
  <c r="Y672"/>
  <c r="W672"/>
  <c r="BK672"/>
  <c r="N672"/>
  <c r="BI671"/>
  <c r="BH671"/>
  <c r="BG671"/>
  <c r="BF671"/>
  <c r="BE671"/>
  <c r="AA671"/>
  <c r="Y671"/>
  <c r="W671"/>
  <c r="BK671"/>
  <c r="N671"/>
  <c r="BI670"/>
  <c r="BH670"/>
  <c r="BG670"/>
  <c r="BF670"/>
  <c r="BE670"/>
  <c r="AA670"/>
  <c r="Y670"/>
  <c r="W670"/>
  <c r="BK670"/>
  <c r="N670"/>
  <c r="BI669"/>
  <c r="BH669"/>
  <c r="BG669"/>
  <c r="BF669"/>
  <c r="BE669"/>
  <c r="AA669"/>
  <c r="Y669"/>
  <c r="W669"/>
  <c r="BK669"/>
  <c r="N669"/>
  <c r="BI668"/>
  <c r="BH668"/>
  <c r="BG668"/>
  <c r="BF668"/>
  <c r="BE668"/>
  <c r="AA668"/>
  <c r="Y668"/>
  <c r="W668"/>
  <c r="BK668"/>
  <c r="N668"/>
  <c r="BI667"/>
  <c r="BH667"/>
  <c r="BG667"/>
  <c r="BF667"/>
  <c r="BE667"/>
  <c r="AA667"/>
  <c r="Y667"/>
  <c r="W667"/>
  <c r="BK667"/>
  <c r="N667"/>
  <c r="BI666"/>
  <c r="BH666"/>
  <c r="BG666"/>
  <c r="BF666"/>
  <c r="BE666"/>
  <c r="AA666"/>
  <c r="Y666"/>
  <c r="W666"/>
  <c r="BK666"/>
  <c r="N666"/>
  <c r="BI665"/>
  <c r="BH665"/>
  <c r="BG665"/>
  <c r="BF665"/>
  <c r="BE665"/>
  <c r="AA665"/>
  <c r="Y665"/>
  <c r="W665"/>
  <c r="BK665"/>
  <c r="N665"/>
  <c r="BI664"/>
  <c r="BH664"/>
  <c r="BG664"/>
  <c r="BF664"/>
  <c r="BE664"/>
  <c r="AA664"/>
  <c r="Y664"/>
  <c r="W664"/>
  <c r="BK664"/>
  <c r="N664"/>
  <c r="BI663"/>
  <c r="BH663"/>
  <c r="BG663"/>
  <c r="BF663"/>
  <c r="BE663"/>
  <c r="AA663"/>
  <c r="Y663"/>
  <c r="W663"/>
  <c r="BK663"/>
  <c r="N663"/>
  <c r="BI657"/>
  <c r="BH657"/>
  <c r="BG657"/>
  <c r="BF657"/>
  <c r="BE657"/>
  <c r="AA657"/>
  <c r="Y657"/>
  <c r="W657"/>
  <c r="BK657"/>
  <c r="N657"/>
  <c r="BI651"/>
  <c r="BH651"/>
  <c r="BG651"/>
  <c r="BF651"/>
  <c r="BE651"/>
  <c r="AA651"/>
  <c r="Y651"/>
  <c r="W651"/>
  <c r="BK651"/>
  <c r="N651"/>
  <c r="BI650"/>
  <c r="BH650"/>
  <c r="BG650"/>
  <c r="BF650"/>
  <c r="BE650"/>
  <c r="AA650"/>
  <c r="Y650"/>
  <c r="W650"/>
  <c r="BK650"/>
  <c r="N650"/>
  <c r="BI649"/>
  <c r="BH649"/>
  <c r="BG649"/>
  <c r="BF649"/>
  <c r="BE649"/>
  <c r="AA649"/>
  <c r="Y649"/>
  <c r="W649"/>
  <c r="BK649"/>
  <c r="N649"/>
  <c r="BI647"/>
  <c r="BH647"/>
  <c r="BG647"/>
  <c r="BF647"/>
  <c r="BE647"/>
  <c r="AA647"/>
  <c r="Y647"/>
  <c r="W647"/>
  <c r="BK647"/>
  <c r="N647"/>
  <c r="BI646"/>
  <c r="BH646"/>
  <c r="BG646"/>
  <c r="BF646"/>
  <c r="BE646"/>
  <c r="AA646"/>
  <c r="Y646"/>
  <c r="W646"/>
  <c r="BK646"/>
  <c r="N646"/>
  <c r="BI645"/>
  <c r="BH645"/>
  <c r="BG645"/>
  <c r="BF645"/>
  <c r="BE645"/>
  <c r="AA645"/>
  <c r="Y645"/>
  <c r="W645"/>
  <c r="BK645"/>
  <c r="N645"/>
  <c r="BI644"/>
  <c r="BH644"/>
  <c r="BG644"/>
  <c r="BF644"/>
  <c r="BE644"/>
  <c r="AA644"/>
  <c r="AA643" s="1"/>
  <c r="Y644"/>
  <c r="Y643" s="1"/>
  <c r="Y642" s="1"/>
  <c r="W644"/>
  <c r="BK644"/>
  <c r="BK643" s="1"/>
  <c r="N644"/>
  <c r="BI641"/>
  <c r="BH641"/>
  <c r="BG641"/>
  <c r="BF641"/>
  <c r="BE641"/>
  <c r="AA641"/>
  <c r="Y641"/>
  <c r="W641"/>
  <c r="BK641"/>
  <c r="N641"/>
  <c r="BI640"/>
  <c r="BH640"/>
  <c r="BG640"/>
  <c r="BF640"/>
  <c r="BE640"/>
  <c r="AA640"/>
  <c r="Y640"/>
  <c r="W640"/>
  <c r="BK640"/>
  <c r="N640"/>
  <c r="BI631"/>
  <c r="BH631"/>
  <c r="BG631"/>
  <c r="BF631"/>
  <c r="BE631"/>
  <c r="AA631"/>
  <c r="Y631"/>
  <c r="W631"/>
  <c r="BK631"/>
  <c r="N631"/>
  <c r="BI621"/>
  <c r="BH621"/>
  <c r="BG621"/>
  <c r="BF621"/>
  <c r="BE621"/>
  <c r="AA621"/>
  <c r="Y621"/>
  <c r="W621"/>
  <c r="BK621"/>
  <c r="N621"/>
  <c r="BI606"/>
  <c r="BH606"/>
  <c r="BG606"/>
  <c r="BF606"/>
  <c r="BE606"/>
  <c r="AA606"/>
  <c r="Y606"/>
  <c r="Y605" s="1"/>
  <c r="W606"/>
  <c r="W605" s="1"/>
  <c r="BK606"/>
  <c r="BK605" s="1"/>
  <c r="N606"/>
  <c r="BI602"/>
  <c r="BH602"/>
  <c r="BG602"/>
  <c r="BF602"/>
  <c r="BE602"/>
  <c r="AA602"/>
  <c r="Y602"/>
  <c r="W602"/>
  <c r="BK602"/>
  <c r="N602"/>
  <c r="BI599"/>
  <c r="BH599"/>
  <c r="BG599"/>
  <c r="BF599"/>
  <c r="BE599"/>
  <c r="AA599"/>
  <c r="AA598" s="1"/>
  <c r="Y599"/>
  <c r="Y598" s="1"/>
  <c r="W599"/>
  <c r="BK599"/>
  <c r="BK598" s="1"/>
  <c r="N598" s="1"/>
  <c r="N599"/>
  <c r="N104"/>
  <c r="BI597"/>
  <c r="BH597"/>
  <c r="BG597"/>
  <c r="BF597"/>
  <c r="AA597"/>
  <c r="Y597"/>
  <c r="W597"/>
  <c r="BK597"/>
  <c r="N597"/>
  <c r="BE597" s="1"/>
  <c r="BI596"/>
  <c r="BH596"/>
  <c r="BG596"/>
  <c r="BF596"/>
  <c r="AA596"/>
  <c r="Y596"/>
  <c r="W596"/>
  <c r="BK596"/>
  <c r="N596"/>
  <c r="BE596" s="1"/>
  <c r="BI595"/>
  <c r="BH595"/>
  <c r="BG595"/>
  <c r="BF595"/>
  <c r="AA595"/>
  <c r="Y595"/>
  <c r="W595"/>
  <c r="BK595"/>
  <c r="N595"/>
  <c r="BE595" s="1"/>
  <c r="BI594"/>
  <c r="BH594"/>
  <c r="BG594"/>
  <c r="BF594"/>
  <c r="AA594"/>
  <c r="Y594"/>
  <c r="W594"/>
  <c r="BK594"/>
  <c r="N594"/>
  <c r="BE594" s="1"/>
  <c r="BI593"/>
  <c r="BH593"/>
  <c r="BG593"/>
  <c r="BF593"/>
  <c r="AA593"/>
  <c r="AA592" s="1"/>
  <c r="Y593"/>
  <c r="W593"/>
  <c r="W592" s="1"/>
  <c r="BK593"/>
  <c r="BK592" s="1"/>
  <c r="N592" s="1"/>
  <c r="N103" s="1"/>
  <c r="N593"/>
  <c r="BE593" s="1"/>
  <c r="BI590"/>
  <c r="BH590"/>
  <c r="BG590"/>
  <c r="BF590"/>
  <c r="BE590"/>
  <c r="AA590"/>
  <c r="Y590"/>
  <c r="W590"/>
  <c r="BK590"/>
  <c r="N590"/>
  <c r="BI588"/>
  <c r="BH588"/>
  <c r="BG588"/>
  <c r="BF588"/>
  <c r="BE588"/>
  <c r="AA588"/>
  <c r="Y588"/>
  <c r="W588"/>
  <c r="BK588"/>
  <c r="N588"/>
  <c r="BI567"/>
  <c r="BH567"/>
  <c r="BG567"/>
  <c r="BF567"/>
  <c r="BE567"/>
  <c r="AA567"/>
  <c r="Y567"/>
  <c r="W567"/>
  <c r="BK567"/>
  <c r="N567"/>
  <c r="BI565"/>
  <c r="BH565"/>
  <c r="BG565"/>
  <c r="BF565"/>
  <c r="BE565"/>
  <c r="AA565"/>
  <c r="Y565"/>
  <c r="W565"/>
  <c r="BK565"/>
  <c r="N565"/>
  <c r="BI560"/>
  <c r="BH560"/>
  <c r="BG560"/>
  <c r="BF560"/>
  <c r="BE560"/>
  <c r="AA560"/>
  <c r="Y560"/>
  <c r="W560"/>
  <c r="BK560"/>
  <c r="N560"/>
  <c r="BI531"/>
  <c r="BH531"/>
  <c r="BG531"/>
  <c r="BF531"/>
  <c r="BE531"/>
  <c r="AA531"/>
  <c r="Y531"/>
  <c r="W531"/>
  <c r="BK531"/>
  <c r="N531"/>
  <c r="BI529"/>
  <c r="BH529"/>
  <c r="BG529"/>
  <c r="BF529"/>
  <c r="BE529"/>
  <c r="AA529"/>
  <c r="Y529"/>
  <c r="W529"/>
  <c r="BK529"/>
  <c r="N529"/>
  <c r="BI526"/>
  <c r="BH526"/>
  <c r="BG526"/>
  <c r="BF526"/>
  <c r="BE526"/>
  <c r="AA526"/>
  <c r="Y526"/>
  <c r="W526"/>
  <c r="BK526"/>
  <c r="N526"/>
  <c r="BI522"/>
  <c r="BH522"/>
  <c r="BG522"/>
  <c r="BF522"/>
  <c r="BE522"/>
  <c r="AA522"/>
  <c r="Y522"/>
  <c r="W522"/>
  <c r="BK522"/>
  <c r="N522"/>
  <c r="BI520"/>
  <c r="BH520"/>
  <c r="BG520"/>
  <c r="BF520"/>
  <c r="BE520"/>
  <c r="AA520"/>
  <c r="Y520"/>
  <c r="W520"/>
  <c r="BK520"/>
  <c r="N520"/>
  <c r="BI517"/>
  <c r="BH517"/>
  <c r="BG517"/>
  <c r="BF517"/>
  <c r="BE517"/>
  <c r="AA517"/>
  <c r="Y517"/>
  <c r="W517"/>
  <c r="BK517"/>
  <c r="N517"/>
  <c r="BI515"/>
  <c r="BH515"/>
  <c r="BG515"/>
  <c r="BF515"/>
  <c r="BE515"/>
  <c r="AA515"/>
  <c r="Y515"/>
  <c r="W515"/>
  <c r="BK515"/>
  <c r="N515"/>
  <c r="BI513"/>
  <c r="BH513"/>
  <c r="BG513"/>
  <c r="BF513"/>
  <c r="BE513"/>
  <c r="AA513"/>
  <c r="Y513"/>
  <c r="W513"/>
  <c r="BK513"/>
  <c r="N513"/>
  <c r="BI511"/>
  <c r="BH511"/>
  <c r="BG511"/>
  <c r="BF511"/>
  <c r="BE511"/>
  <c r="AA511"/>
  <c r="Y511"/>
  <c r="W511"/>
  <c r="BK511"/>
  <c r="N511"/>
  <c r="BI506"/>
  <c r="BH506"/>
  <c r="BG506"/>
  <c r="BF506"/>
  <c r="BE506"/>
  <c r="AA506"/>
  <c r="Y506"/>
  <c r="W506"/>
  <c r="BK506"/>
  <c r="N506"/>
  <c r="BI504"/>
  <c r="BH504"/>
  <c r="BG504"/>
  <c r="BF504"/>
  <c r="BE504"/>
  <c r="AA504"/>
  <c r="Y504"/>
  <c r="W504"/>
  <c r="BK504"/>
  <c r="N504"/>
  <c r="BI502"/>
  <c r="BH502"/>
  <c r="BG502"/>
  <c r="BF502"/>
  <c r="BE502"/>
  <c r="AA502"/>
  <c r="Y502"/>
  <c r="W502"/>
  <c r="BK502"/>
  <c r="N502"/>
  <c r="BI500"/>
  <c r="BH500"/>
  <c r="BG500"/>
  <c r="BF500"/>
  <c r="BE500"/>
  <c r="AA500"/>
  <c r="Y500"/>
  <c r="W500"/>
  <c r="BK500"/>
  <c r="N500"/>
  <c r="BI499"/>
  <c r="BH499"/>
  <c r="BG499"/>
  <c r="BF499"/>
  <c r="BE499"/>
  <c r="AA499"/>
  <c r="Y499"/>
  <c r="W499"/>
  <c r="BK499"/>
  <c r="N499"/>
  <c r="BI494"/>
  <c r="BH494"/>
  <c r="BG494"/>
  <c r="BF494"/>
  <c r="BE494"/>
  <c r="AA494"/>
  <c r="Y494"/>
  <c r="W494"/>
  <c r="BK494"/>
  <c r="N494"/>
  <c r="BI482"/>
  <c r="BH482"/>
  <c r="BG482"/>
  <c r="BF482"/>
  <c r="BE482"/>
  <c r="AA482"/>
  <c r="Y482"/>
  <c r="W482"/>
  <c r="BK482"/>
  <c r="N482"/>
  <c r="BI478"/>
  <c r="BH478"/>
  <c r="BG478"/>
  <c r="BF478"/>
  <c r="BE478"/>
  <c r="AA478"/>
  <c r="Y478"/>
  <c r="W478"/>
  <c r="BK478"/>
  <c r="N478"/>
  <c r="BI476"/>
  <c r="BH476"/>
  <c r="BG476"/>
  <c r="BF476"/>
  <c r="BE476"/>
  <c r="AA476"/>
  <c r="Y476"/>
  <c r="W476"/>
  <c r="BK476"/>
  <c r="N476"/>
  <c r="BI474"/>
  <c r="BH474"/>
  <c r="BG474"/>
  <c r="BF474"/>
  <c r="BE474"/>
  <c r="AA474"/>
  <c r="Y474"/>
  <c r="W474"/>
  <c r="BK474"/>
  <c r="N474"/>
  <c r="BI469"/>
  <c r="BH469"/>
  <c r="BG469"/>
  <c r="BF469"/>
  <c r="BE469"/>
  <c r="AA469"/>
  <c r="Y469"/>
  <c r="W469"/>
  <c r="BK469"/>
  <c r="N469"/>
  <c r="BI467"/>
  <c r="BH467"/>
  <c r="BG467"/>
  <c r="BF467"/>
  <c r="BE467"/>
  <c r="AA467"/>
  <c r="Y467"/>
  <c r="W467"/>
  <c r="BK467"/>
  <c r="N467"/>
  <c r="BI465"/>
  <c r="BH465"/>
  <c r="BG465"/>
  <c r="BF465"/>
  <c r="BE465"/>
  <c r="AA465"/>
  <c r="Y465"/>
  <c r="W465"/>
  <c r="BK465"/>
  <c r="N465"/>
  <c r="BI464"/>
  <c r="BH464"/>
  <c r="BG464"/>
  <c r="BF464"/>
  <c r="BE464"/>
  <c r="AA464"/>
  <c r="Y464"/>
  <c r="W464"/>
  <c r="BK464"/>
  <c r="N464"/>
  <c r="BI463"/>
  <c r="BH463"/>
  <c r="BG463"/>
  <c r="BF463"/>
  <c r="BE463"/>
  <c r="AA463"/>
  <c r="Y463"/>
  <c r="W463"/>
  <c r="BK463"/>
  <c r="N463"/>
  <c r="BI462"/>
  <c r="BH462"/>
  <c r="BG462"/>
  <c r="BF462"/>
  <c r="BE462"/>
  <c r="AA462"/>
  <c r="Y462"/>
  <c r="W462"/>
  <c r="BK462"/>
  <c r="N462"/>
  <c r="BI461"/>
  <c r="BH461"/>
  <c r="BG461"/>
  <c r="BF461"/>
  <c r="BE461"/>
  <c r="AA461"/>
  <c r="Y461"/>
  <c r="W461"/>
  <c r="BK461"/>
  <c r="N461"/>
  <c r="BI460"/>
  <c r="BH460"/>
  <c r="BG460"/>
  <c r="BF460"/>
  <c r="BE460"/>
  <c r="AA460"/>
  <c r="Y460"/>
  <c r="W460"/>
  <c r="BK460"/>
  <c r="N460"/>
  <c r="BI458"/>
  <c r="BH458"/>
  <c r="BG458"/>
  <c r="BF458"/>
  <c r="BE458"/>
  <c r="AA458"/>
  <c r="Y458"/>
  <c r="Y457" s="1"/>
  <c r="W458"/>
  <c r="W457" s="1"/>
  <c r="BK458"/>
  <c r="N458"/>
  <c r="BI454"/>
  <c r="BH454"/>
  <c r="BG454"/>
  <c r="BF454"/>
  <c r="AA454"/>
  <c r="Y454"/>
  <c r="W454"/>
  <c r="BK454"/>
  <c r="N454"/>
  <c r="BE454" s="1"/>
  <c r="BI452"/>
  <c r="BH452"/>
  <c r="BG452"/>
  <c r="BF452"/>
  <c r="AA452"/>
  <c r="Y452"/>
  <c r="W452"/>
  <c r="BK452"/>
  <c r="N452"/>
  <c r="BE452" s="1"/>
  <c r="BI449"/>
  <c r="BH449"/>
  <c r="BG449"/>
  <c r="BF449"/>
  <c r="AA449"/>
  <c r="Y449"/>
  <c r="W449"/>
  <c r="BK449"/>
  <c r="N449"/>
  <c r="BE449" s="1"/>
  <c r="BI446"/>
  <c r="BH446"/>
  <c r="BG446"/>
  <c r="BF446"/>
  <c r="AA446"/>
  <c r="Y446"/>
  <c r="W446"/>
  <c r="BK446"/>
  <c r="N446"/>
  <c r="BE446" s="1"/>
  <c r="BI440"/>
  <c r="BH440"/>
  <c r="BG440"/>
  <c r="BF440"/>
  <c r="AA440"/>
  <c r="Y440"/>
  <c r="W440"/>
  <c r="BK440"/>
  <c r="N440"/>
  <c r="BE440" s="1"/>
  <c r="BI435"/>
  <c r="BH435"/>
  <c r="BG435"/>
  <c r="BF435"/>
  <c r="AA435"/>
  <c r="Y435"/>
  <c r="W435"/>
  <c r="BK435"/>
  <c r="N435"/>
  <c r="BE435" s="1"/>
  <c r="BI431"/>
  <c r="BH431"/>
  <c r="BG431"/>
  <c r="BF431"/>
  <c r="AA431"/>
  <c r="Y431"/>
  <c r="W431"/>
  <c r="BK431"/>
  <c r="N431"/>
  <c r="BE431" s="1"/>
  <c r="BI428"/>
  <c r="BH428"/>
  <c r="BG428"/>
  <c r="BF428"/>
  <c r="AA428"/>
  <c r="Y428"/>
  <c r="W428"/>
  <c r="BK428"/>
  <c r="N428"/>
  <c r="BE428" s="1"/>
  <c r="BI416"/>
  <c r="BH416"/>
  <c r="BG416"/>
  <c r="BF416"/>
  <c r="AA416"/>
  <c r="Y416"/>
  <c r="W416"/>
  <c r="BK416"/>
  <c r="N416"/>
  <c r="BE416" s="1"/>
  <c r="BI412"/>
  <c r="BH412"/>
  <c r="BG412"/>
  <c r="BF412"/>
  <c r="AA412"/>
  <c r="Y412"/>
  <c r="W412"/>
  <c r="BK412"/>
  <c r="N412"/>
  <c r="BE412" s="1"/>
  <c r="BI408"/>
  <c r="BH408"/>
  <c r="BG408"/>
  <c r="BF408"/>
  <c r="AA408"/>
  <c r="Y408"/>
  <c r="W408"/>
  <c r="BK408"/>
  <c r="N408"/>
  <c r="BE408" s="1"/>
  <c r="BI404"/>
  <c r="BH404"/>
  <c r="BG404"/>
  <c r="BF404"/>
  <c r="AA404"/>
  <c r="Y404"/>
  <c r="W404"/>
  <c r="BK404"/>
  <c r="N404"/>
  <c r="BE404" s="1"/>
  <c r="BI402"/>
  <c r="BH402"/>
  <c r="BG402"/>
  <c r="BF402"/>
  <c r="AA402"/>
  <c r="Y402"/>
  <c r="W402"/>
  <c r="BK402"/>
  <c r="N402"/>
  <c r="BE402" s="1"/>
  <c r="BI384"/>
  <c r="BH384"/>
  <c r="BG384"/>
  <c r="BF384"/>
  <c r="AA384"/>
  <c r="Y384"/>
  <c r="W384"/>
  <c r="BK384"/>
  <c r="N384"/>
  <c r="BE384" s="1"/>
  <c r="BI382"/>
  <c r="BH382"/>
  <c r="BG382"/>
  <c r="BF382"/>
  <c r="AA382"/>
  <c r="Y382"/>
  <c r="W382"/>
  <c r="BK382"/>
  <c r="N382"/>
  <c r="BE382" s="1"/>
  <c r="BI375"/>
  <c r="BH375"/>
  <c r="BG375"/>
  <c r="BF375"/>
  <c r="AA375"/>
  <c r="Y375"/>
  <c r="W375"/>
  <c r="BK375"/>
  <c r="N375"/>
  <c r="BE375" s="1"/>
  <c r="BI369"/>
  <c r="BH369"/>
  <c r="BG369"/>
  <c r="BF369"/>
  <c r="AA369"/>
  <c r="AA368" s="1"/>
  <c r="Y369"/>
  <c r="Y368" s="1"/>
  <c r="W369"/>
  <c r="W368" s="1"/>
  <c r="BK369"/>
  <c r="BK368" s="1"/>
  <c r="N369"/>
  <c r="BE369" s="1"/>
  <c r="BI366"/>
  <c r="BH366"/>
  <c r="BG366"/>
  <c r="BF366"/>
  <c r="BE366"/>
  <c r="AA366"/>
  <c r="Y366"/>
  <c r="W366"/>
  <c r="BK366"/>
  <c r="N366"/>
  <c r="BI363"/>
  <c r="BH363"/>
  <c r="BG363"/>
  <c r="BF363"/>
  <c r="BE363"/>
  <c r="AA363"/>
  <c r="Y363"/>
  <c r="W363"/>
  <c r="BK363"/>
  <c r="N363"/>
  <c r="BI360"/>
  <c r="BH360"/>
  <c r="BG360"/>
  <c r="BF360"/>
  <c r="BE360"/>
  <c r="AA360"/>
  <c r="Y360"/>
  <c r="W360"/>
  <c r="BK360"/>
  <c r="N360"/>
  <c r="BI358"/>
  <c r="BH358"/>
  <c r="BG358"/>
  <c r="BF358"/>
  <c r="BE358"/>
  <c r="AA358"/>
  <c r="Y358"/>
  <c r="W358"/>
  <c r="BK358"/>
  <c r="N358"/>
  <c r="BI355"/>
  <c r="BH355"/>
  <c r="BG355"/>
  <c r="BF355"/>
  <c r="BE355"/>
  <c r="AA355"/>
  <c r="Y355"/>
  <c r="W355"/>
  <c r="BK355"/>
  <c r="N355"/>
  <c r="BI353"/>
  <c r="BH353"/>
  <c r="BG353"/>
  <c r="BF353"/>
  <c r="BE353"/>
  <c r="AA353"/>
  <c r="Y353"/>
  <c r="W353"/>
  <c r="BK353"/>
  <c r="N353"/>
  <c r="BI350"/>
  <c r="BH350"/>
  <c r="BG350"/>
  <c r="BF350"/>
  <c r="BE350"/>
  <c r="AA350"/>
  <c r="Y350"/>
  <c r="W350"/>
  <c r="BK350"/>
  <c r="N350"/>
  <c r="BI339"/>
  <c r="BH339"/>
  <c r="BG339"/>
  <c r="BF339"/>
  <c r="BE339"/>
  <c r="AA339"/>
  <c r="Y339"/>
  <c r="W339"/>
  <c r="BK339"/>
  <c r="N339"/>
  <c r="BI335"/>
  <c r="BH335"/>
  <c r="BG335"/>
  <c r="BF335"/>
  <c r="BE335"/>
  <c r="AA335"/>
  <c r="AA334" s="1"/>
  <c r="Y335"/>
  <c r="Y334" s="1"/>
  <c r="W335"/>
  <c r="BK335"/>
  <c r="BK334" s="1"/>
  <c r="N334" s="1"/>
  <c r="N335"/>
  <c r="N100"/>
  <c r="BI328"/>
  <c r="BH328"/>
  <c r="BG328"/>
  <c r="BF328"/>
  <c r="AA328"/>
  <c r="AA327" s="1"/>
  <c r="Y328"/>
  <c r="W328"/>
  <c r="W327" s="1"/>
  <c r="BK328"/>
  <c r="BK327" s="1"/>
  <c r="N327" s="1"/>
  <c r="N99" s="1"/>
  <c r="N328"/>
  <c r="BE328" s="1"/>
  <c r="BI319"/>
  <c r="BH319"/>
  <c r="BG319"/>
  <c r="BF319"/>
  <c r="BE319"/>
  <c r="AA319"/>
  <c r="Y319"/>
  <c r="Y318" s="1"/>
  <c r="W319"/>
  <c r="W318" s="1"/>
  <c r="BK319"/>
  <c r="BK318" s="1"/>
  <c r="N318" s="1"/>
  <c r="N98" s="1"/>
  <c r="N319"/>
  <c r="BI316"/>
  <c r="BH316"/>
  <c r="BG316"/>
  <c r="BF316"/>
  <c r="AA316"/>
  <c r="Y316"/>
  <c r="W316"/>
  <c r="BK316"/>
  <c r="N316"/>
  <c r="BE316" s="1"/>
  <c r="BI314"/>
  <c r="BH314"/>
  <c r="BG314"/>
  <c r="BF314"/>
  <c r="AA314"/>
  <c r="Y314"/>
  <c r="W314"/>
  <c r="BK314"/>
  <c r="N314"/>
  <c r="BE314" s="1"/>
  <c r="BI312"/>
  <c r="BH312"/>
  <c r="BG312"/>
  <c r="BF312"/>
  <c r="AA312"/>
  <c r="Y312"/>
  <c r="W312"/>
  <c r="BK312"/>
  <c r="N312"/>
  <c r="BE312" s="1"/>
  <c r="BI306"/>
  <c r="BH306"/>
  <c r="BG306"/>
  <c r="BF306"/>
  <c r="AA306"/>
  <c r="Y306"/>
  <c r="W306"/>
  <c r="BK306"/>
  <c r="N306"/>
  <c r="BE306" s="1"/>
  <c r="BI302"/>
  <c r="BH302"/>
  <c r="BG302"/>
  <c r="BF302"/>
  <c r="AA302"/>
  <c r="Y302"/>
  <c r="W302"/>
  <c r="BK302"/>
  <c r="N302"/>
  <c r="BE302" s="1"/>
  <c r="BI300"/>
  <c r="BH300"/>
  <c r="BG300"/>
  <c r="BF300"/>
  <c r="AA300"/>
  <c r="Y300"/>
  <c r="W300"/>
  <c r="BK300"/>
  <c r="N300"/>
  <c r="BE300" s="1"/>
  <c r="BI298"/>
  <c r="BH298"/>
  <c r="BG298"/>
  <c r="BF298"/>
  <c r="AA298"/>
  <c r="Y298"/>
  <c r="W298"/>
  <c r="BK298"/>
  <c r="N298"/>
  <c r="BE298" s="1"/>
  <c r="BI296"/>
  <c r="BH296"/>
  <c r="BG296"/>
  <c r="BF296"/>
  <c r="AA296"/>
  <c r="Y296"/>
  <c r="Y295" s="1"/>
  <c r="W296"/>
  <c r="BK296"/>
  <c r="BK295" s="1"/>
  <c r="N296"/>
  <c r="BE296" s="1"/>
  <c r="BI294"/>
  <c r="BH294"/>
  <c r="BG294"/>
  <c r="BF294"/>
  <c r="BE294"/>
  <c r="AA294"/>
  <c r="Y294"/>
  <c r="W294"/>
  <c r="BK294"/>
  <c r="N294"/>
  <c r="BI293"/>
  <c r="BH293"/>
  <c r="BG293"/>
  <c r="BF293"/>
  <c r="BE293"/>
  <c r="AA293"/>
  <c r="Y293"/>
  <c r="W293"/>
  <c r="BK293"/>
  <c r="N293"/>
  <c r="BI287"/>
  <c r="BH287"/>
  <c r="BG287"/>
  <c r="BF287"/>
  <c r="BE287"/>
  <c r="AA287"/>
  <c r="Y287"/>
  <c r="W287"/>
  <c r="BK287"/>
  <c r="N287"/>
  <c r="BI286"/>
  <c r="BH286"/>
  <c r="BG286"/>
  <c r="BF286"/>
  <c r="BE286"/>
  <c r="AA286"/>
  <c r="Y286"/>
  <c r="W286"/>
  <c r="BK286"/>
  <c r="N286"/>
  <c r="BI285"/>
  <c r="BH285"/>
  <c r="BG285"/>
  <c r="BF285"/>
  <c r="BE285"/>
  <c r="AA285"/>
  <c r="Y285"/>
  <c r="W285"/>
  <c r="BK285"/>
  <c r="N285"/>
  <c r="BI284"/>
  <c r="BH284"/>
  <c r="BG284"/>
  <c r="BF284"/>
  <c r="BE284"/>
  <c r="AA284"/>
  <c r="Y284"/>
  <c r="W284"/>
  <c r="BK284"/>
  <c r="N284"/>
  <c r="BI283"/>
  <c r="BH283"/>
  <c r="BG283"/>
  <c r="BF283"/>
  <c r="BE283"/>
  <c r="AA283"/>
  <c r="Y283"/>
  <c r="W283"/>
  <c r="BK283"/>
  <c r="N283"/>
  <c r="BI282"/>
  <c r="BH282"/>
  <c r="BG282"/>
  <c r="BF282"/>
  <c r="BE282"/>
  <c r="AA282"/>
  <c r="Y282"/>
  <c r="W282"/>
  <c r="BK282"/>
  <c r="N282"/>
  <c r="BI281"/>
  <c r="BH281"/>
  <c r="BG281"/>
  <c r="BF281"/>
  <c r="BE281"/>
  <c r="AA281"/>
  <c r="Y281"/>
  <c r="W281"/>
  <c r="BK281"/>
  <c r="N281"/>
  <c r="BI280"/>
  <c r="BH280"/>
  <c r="BG280"/>
  <c r="BF280"/>
  <c r="BE280"/>
  <c r="AA280"/>
  <c r="Y280"/>
  <c r="W280"/>
  <c r="BK280"/>
  <c r="N280"/>
  <c r="BI279"/>
  <c r="BH279"/>
  <c r="BG279"/>
  <c r="BF279"/>
  <c r="BE279"/>
  <c r="AA279"/>
  <c r="Y279"/>
  <c r="W279"/>
  <c r="BK279"/>
  <c r="N279"/>
  <c r="BI278"/>
  <c r="BH278"/>
  <c r="BG278"/>
  <c r="BF278"/>
  <c r="BE278"/>
  <c r="AA278"/>
  <c r="Y278"/>
  <c r="W278"/>
  <c r="BK278"/>
  <c r="N278"/>
  <c r="BI277"/>
  <c r="BH277"/>
  <c r="BG277"/>
  <c r="BF277"/>
  <c r="BE277"/>
  <c r="AA277"/>
  <c r="Y277"/>
  <c r="W277"/>
  <c r="BK277"/>
  <c r="N277"/>
  <c r="BI276"/>
  <c r="BH276"/>
  <c r="BG276"/>
  <c r="BF276"/>
  <c r="BE276"/>
  <c r="AA276"/>
  <c r="Y276"/>
  <c r="W276"/>
  <c r="BK276"/>
  <c r="N276"/>
  <c r="BI275"/>
  <c r="BH275"/>
  <c r="BG275"/>
  <c r="BF275"/>
  <c r="BE275"/>
  <c r="AA275"/>
  <c r="Y275"/>
  <c r="W275"/>
  <c r="BK275"/>
  <c r="N275"/>
  <c r="BI274"/>
  <c r="BH274"/>
  <c r="BG274"/>
  <c r="BF274"/>
  <c r="BE274"/>
  <c r="AA274"/>
  <c r="Y274"/>
  <c r="W274"/>
  <c r="BK274"/>
  <c r="N274"/>
  <c r="BI273"/>
  <c r="BH273"/>
  <c r="BG273"/>
  <c r="BF273"/>
  <c r="BE273"/>
  <c r="AA273"/>
  <c r="Y273"/>
  <c r="W273"/>
  <c r="BK273"/>
  <c r="N273"/>
  <c r="BI272"/>
  <c r="BH272"/>
  <c r="BG272"/>
  <c r="BF272"/>
  <c r="BE272"/>
  <c r="AA272"/>
  <c r="Y272"/>
  <c r="W272"/>
  <c r="BK272"/>
  <c r="N272"/>
  <c r="BI271"/>
  <c r="BH271"/>
  <c r="BG271"/>
  <c r="BF271"/>
  <c r="BE271"/>
  <c r="AA271"/>
  <c r="AA270" s="1"/>
  <c r="Y271"/>
  <c r="Y270" s="1"/>
  <c r="W271"/>
  <c r="BK271"/>
  <c r="BK270" s="1"/>
  <c r="N270" s="1"/>
  <c r="N271"/>
  <c r="N96"/>
  <c r="BI269"/>
  <c r="BH269"/>
  <c r="BG269"/>
  <c r="BF269"/>
  <c r="AA269"/>
  <c r="Y269"/>
  <c r="W269"/>
  <c r="BK269"/>
  <c r="N269"/>
  <c r="BE269" s="1"/>
  <c r="BI268"/>
  <c r="BH268"/>
  <c r="BG268"/>
  <c r="BF268"/>
  <c r="AA268"/>
  <c r="Y268"/>
  <c r="W268"/>
  <c r="BK268"/>
  <c r="N268"/>
  <c r="BE268" s="1"/>
  <c r="BI267"/>
  <c r="BH267"/>
  <c r="BG267"/>
  <c r="BF267"/>
  <c r="AA267"/>
  <c r="Y267"/>
  <c r="W267"/>
  <c r="BK267"/>
  <c r="N267"/>
  <c r="BE267" s="1"/>
  <c r="BI266"/>
  <c r="BH266"/>
  <c r="BG266"/>
  <c r="BF266"/>
  <c r="AA266"/>
  <c r="Y266"/>
  <c r="W266"/>
  <c r="BK266"/>
  <c r="N266"/>
  <c r="BE266" s="1"/>
  <c r="BI265"/>
  <c r="BH265"/>
  <c r="BG265"/>
  <c r="BF265"/>
  <c r="AA265"/>
  <c r="Y265"/>
  <c r="W265"/>
  <c r="BK265"/>
  <c r="N265"/>
  <c r="BE265" s="1"/>
  <c r="BI264"/>
  <c r="BH264"/>
  <c r="BG264"/>
  <c r="BF264"/>
  <c r="AA264"/>
  <c r="Y264"/>
  <c r="W264"/>
  <c r="BK264"/>
  <c r="N264"/>
  <c r="BE264" s="1"/>
  <c r="BI263"/>
  <c r="BH263"/>
  <c r="BG263"/>
  <c r="BF263"/>
  <c r="AA263"/>
  <c r="Y263"/>
  <c r="W263"/>
  <c r="BK263"/>
  <c r="N263"/>
  <c r="BE263" s="1"/>
  <c r="BI262"/>
  <c r="BH262"/>
  <c r="BG262"/>
  <c r="BF262"/>
  <c r="AA262"/>
  <c r="AA261" s="1"/>
  <c r="Y262"/>
  <c r="W262"/>
  <c r="W261" s="1"/>
  <c r="BK262"/>
  <c r="BK261" s="1"/>
  <c r="N261" s="1"/>
  <c r="N95" s="1"/>
  <c r="N262"/>
  <c r="BE262" s="1"/>
  <c r="BI260"/>
  <c r="BH260"/>
  <c r="BG260"/>
  <c r="BF260"/>
  <c r="BE260"/>
  <c r="AA260"/>
  <c r="Y260"/>
  <c r="W260"/>
  <c r="BK260"/>
  <c r="N260"/>
  <c r="BI259"/>
  <c r="BH259"/>
  <c r="BG259"/>
  <c r="BF259"/>
  <c r="BE259"/>
  <c r="AA259"/>
  <c r="Y259"/>
  <c r="W259"/>
  <c r="BK259"/>
  <c r="N259"/>
  <c r="BI258"/>
  <c r="BH258"/>
  <c r="BG258"/>
  <c r="BF258"/>
  <c r="BE258"/>
  <c r="AA258"/>
  <c r="Y258"/>
  <c r="W258"/>
  <c r="BK258"/>
  <c r="N258"/>
  <c r="BI257"/>
  <c r="BH257"/>
  <c r="BG257"/>
  <c r="BF257"/>
  <c r="BE257"/>
  <c r="AA257"/>
  <c r="Y257"/>
  <c r="W257"/>
  <c r="BK257"/>
  <c r="N257"/>
  <c r="BI256"/>
  <c r="BH256"/>
  <c r="BG256"/>
  <c r="BF256"/>
  <c r="BE256"/>
  <c r="AA256"/>
  <c r="Y256"/>
  <c r="W256"/>
  <c r="BK256"/>
  <c r="N256"/>
  <c r="BI251"/>
  <c r="BH251"/>
  <c r="BG251"/>
  <c r="BF251"/>
  <c r="BE251"/>
  <c r="AA251"/>
  <c r="Y251"/>
  <c r="W251"/>
  <c r="BK251"/>
  <c r="N251"/>
  <c r="BI250"/>
  <c r="BH250"/>
  <c r="BG250"/>
  <c r="BF250"/>
  <c r="BE250"/>
  <c r="AA250"/>
  <c r="Y250"/>
  <c r="W250"/>
  <c r="BK250"/>
  <c r="N250"/>
  <c r="BI249"/>
  <c r="BH249"/>
  <c r="BG249"/>
  <c r="BF249"/>
  <c r="BE249"/>
  <c r="AA249"/>
  <c r="Y249"/>
  <c r="W249"/>
  <c r="BK249"/>
  <c r="N249"/>
  <c r="BI248"/>
  <c r="BH248"/>
  <c r="BG248"/>
  <c r="BF248"/>
  <c r="BE248"/>
  <c r="AA248"/>
  <c r="Y248"/>
  <c r="W248"/>
  <c r="BK248"/>
  <c r="N248"/>
  <c r="BI247"/>
  <c r="BH247"/>
  <c r="BG247"/>
  <c r="BF247"/>
  <c r="BE247"/>
  <c r="AA247"/>
  <c r="Y247"/>
  <c r="W247"/>
  <c r="BK247"/>
  <c r="N247"/>
  <c r="BI246"/>
  <c r="BH246"/>
  <c r="BG246"/>
  <c r="BF246"/>
  <c r="BE246"/>
  <c r="AA246"/>
  <c r="Y246"/>
  <c r="W246"/>
  <c r="BK246"/>
  <c r="N246"/>
  <c r="BI245"/>
  <c r="BH245"/>
  <c r="BG245"/>
  <c r="BF245"/>
  <c r="BE245"/>
  <c r="AA245"/>
  <c r="Y245"/>
  <c r="W245"/>
  <c r="BK245"/>
  <c r="N245"/>
  <c r="BI244"/>
  <c r="BH244"/>
  <c r="BG244"/>
  <c r="BF244"/>
  <c r="BE244"/>
  <c r="AA244"/>
  <c r="Y244"/>
  <c r="W244"/>
  <c r="BK244"/>
  <c r="N244"/>
  <c r="BI243"/>
  <c r="BH243"/>
  <c r="BG243"/>
  <c r="BF243"/>
  <c r="BE243"/>
  <c r="AA243"/>
  <c r="Y243"/>
  <c r="Y242" s="1"/>
  <c r="W243"/>
  <c r="W242" s="1"/>
  <c r="BK243"/>
  <c r="N243"/>
  <c r="BI241"/>
  <c r="BH241"/>
  <c r="BG241"/>
  <c r="BF241"/>
  <c r="AA241"/>
  <c r="Y241"/>
  <c r="W241"/>
  <c r="BK241"/>
  <c r="N241"/>
  <c r="BE241" s="1"/>
  <c r="BI240"/>
  <c r="BH240"/>
  <c r="BG240"/>
  <c r="BF240"/>
  <c r="AA240"/>
  <c r="Y240"/>
  <c r="W240"/>
  <c r="BK240"/>
  <c r="N240"/>
  <c r="BE240" s="1"/>
  <c r="BI235"/>
  <c r="BH235"/>
  <c r="BG235"/>
  <c r="BF235"/>
  <c r="AA235"/>
  <c r="Y235"/>
  <c r="W235"/>
  <c r="BK235"/>
  <c r="N235"/>
  <c r="BE235" s="1"/>
  <c r="BI234"/>
  <c r="BH234"/>
  <c r="BG234"/>
  <c r="BF234"/>
  <c r="AA234"/>
  <c r="Y234"/>
  <c r="W234"/>
  <c r="BK234"/>
  <c r="N234"/>
  <c r="BE234" s="1"/>
  <c r="BI233"/>
  <c r="BH233"/>
  <c r="BG233"/>
  <c r="BF233"/>
  <c r="AA233"/>
  <c r="Y233"/>
  <c r="W233"/>
  <c r="BK233"/>
  <c r="N233"/>
  <c r="BE233" s="1"/>
  <c r="BI232"/>
  <c r="BH232"/>
  <c r="BG232"/>
  <c r="BF232"/>
  <c r="AA232"/>
  <c r="Y232"/>
  <c r="W232"/>
  <c r="BK232"/>
  <c r="N232"/>
  <c r="BE232" s="1"/>
  <c r="BI231"/>
  <c r="BH231"/>
  <c r="BG231"/>
  <c r="BF231"/>
  <c r="AA231"/>
  <c r="Y231"/>
  <c r="W231"/>
  <c r="BK231"/>
  <c r="N231"/>
  <c r="BE231" s="1"/>
  <c r="BI230"/>
  <c r="BH230"/>
  <c r="BG230"/>
  <c r="BF230"/>
  <c r="AA230"/>
  <c r="Y230"/>
  <c r="W230"/>
  <c r="BK230"/>
  <c r="N230"/>
  <c r="BE230" s="1"/>
  <c r="BI228"/>
  <c r="BH228"/>
  <c r="BG228"/>
  <c r="BF228"/>
  <c r="AA228"/>
  <c r="Y228"/>
  <c r="W228"/>
  <c r="BK228"/>
  <c r="N228"/>
  <c r="BE228" s="1"/>
  <c r="BI227"/>
  <c r="BH227"/>
  <c r="BG227"/>
  <c r="BF227"/>
  <c r="AA227"/>
  <c r="Y227"/>
  <c r="W227"/>
  <c r="BK227"/>
  <c r="N227"/>
  <c r="BE227" s="1"/>
  <c r="BI226"/>
  <c r="BH226"/>
  <c r="BG226"/>
  <c r="BF226"/>
  <c r="AA226"/>
  <c r="Y226"/>
  <c r="W226"/>
  <c r="BK226"/>
  <c r="N226"/>
  <c r="BE226" s="1"/>
  <c r="BI225"/>
  <c r="BH225"/>
  <c r="BG225"/>
  <c r="BF225"/>
  <c r="AA225"/>
  <c r="Y225"/>
  <c r="W225"/>
  <c r="BK225"/>
  <c r="N225"/>
  <c r="BE225" s="1"/>
  <c r="BI224"/>
  <c r="BH224"/>
  <c r="BG224"/>
  <c r="BF224"/>
  <c r="AA224"/>
  <c r="Y224"/>
  <c r="W224"/>
  <c r="BK224"/>
  <c r="N224"/>
  <c r="BE224" s="1"/>
  <c r="BI223"/>
  <c r="BH223"/>
  <c r="BG223"/>
  <c r="BF223"/>
  <c r="AA223"/>
  <c r="Y223"/>
  <c r="W223"/>
  <c r="BK223"/>
  <c r="N223"/>
  <c r="BE223" s="1"/>
  <c r="BI222"/>
  <c r="BH222"/>
  <c r="BG222"/>
  <c r="BF222"/>
  <c r="AA222"/>
  <c r="Y222"/>
  <c r="W222"/>
  <c r="BK222"/>
  <c r="N222"/>
  <c r="BE222" s="1"/>
  <c r="BI221"/>
  <c r="BH221"/>
  <c r="BG221"/>
  <c r="BF221"/>
  <c r="AA221"/>
  <c r="Y221"/>
  <c r="W221"/>
  <c r="BK221"/>
  <c r="N221"/>
  <c r="BE221" s="1"/>
  <c r="BI220"/>
  <c r="BH220"/>
  <c r="BG220"/>
  <c r="BF220"/>
  <c r="AA220"/>
  <c r="Y220"/>
  <c r="W220"/>
  <c r="BK220"/>
  <c r="N220"/>
  <c r="BE220" s="1"/>
  <c r="BI219"/>
  <c r="BH219"/>
  <c r="BG219"/>
  <c r="BF219"/>
  <c r="AA219"/>
  <c r="Y219"/>
  <c r="W219"/>
  <c r="BK219"/>
  <c r="N219"/>
  <c r="BE219" s="1"/>
  <c r="BI218"/>
  <c r="BH218"/>
  <c r="BG218"/>
  <c r="BF218"/>
  <c r="AA218"/>
  <c r="Y218"/>
  <c r="W218"/>
  <c r="BK218"/>
  <c r="N218"/>
  <c r="BE218" s="1"/>
  <c r="BI217"/>
  <c r="BH217"/>
  <c r="BG217"/>
  <c r="BF217"/>
  <c r="AA217"/>
  <c r="Y217"/>
  <c r="Y216" s="1"/>
  <c r="W217"/>
  <c r="BK217"/>
  <c r="BK216" s="1"/>
  <c r="N217"/>
  <c r="BE217" s="1"/>
  <c r="BI215"/>
  <c r="BH215"/>
  <c r="BG215"/>
  <c r="BF215"/>
  <c r="BE215"/>
  <c r="AA215"/>
  <c r="Y215"/>
  <c r="W215"/>
  <c r="BK215"/>
  <c r="N215"/>
  <c r="BI214"/>
  <c r="BH214"/>
  <c r="BG214"/>
  <c r="BF214"/>
  <c r="BE214"/>
  <c r="AA214"/>
  <c r="Y214"/>
  <c r="W214"/>
  <c r="BK214"/>
  <c r="N214"/>
  <c r="BI213"/>
  <c r="BH213"/>
  <c r="BG213"/>
  <c r="BF213"/>
  <c r="BE213"/>
  <c r="AA213"/>
  <c r="Y213"/>
  <c r="W213"/>
  <c r="BK213"/>
  <c r="N213"/>
  <c r="BI212"/>
  <c r="BH212"/>
  <c r="BG212"/>
  <c r="BF212"/>
  <c r="BE212"/>
  <c r="AA212"/>
  <c r="Y212"/>
  <c r="W212"/>
  <c r="BK212"/>
  <c r="N212"/>
  <c r="BI211"/>
  <c r="BH211"/>
  <c r="BG211"/>
  <c r="BF211"/>
  <c r="BE211"/>
  <c r="AA211"/>
  <c r="AA210" s="1"/>
  <c r="Y211"/>
  <c r="Y210" s="1"/>
  <c r="W211"/>
  <c r="BK211"/>
  <c r="BK210" s="1"/>
  <c r="N210" s="1"/>
  <c r="N211"/>
  <c r="N92"/>
  <c r="BI208"/>
  <c r="BH208"/>
  <c r="BG208"/>
  <c r="BF208"/>
  <c r="AA208"/>
  <c r="Y208"/>
  <c r="W208"/>
  <c r="BK208"/>
  <c r="N208"/>
  <c r="BE208" s="1"/>
  <c r="BI205"/>
  <c r="BH205"/>
  <c r="BG205"/>
  <c r="BF205"/>
  <c r="AA205"/>
  <c r="Y205"/>
  <c r="W205"/>
  <c r="BK205"/>
  <c r="N205"/>
  <c r="BE205" s="1"/>
  <c r="BI203"/>
  <c r="BH203"/>
  <c r="BG203"/>
  <c r="BF203"/>
  <c r="AA203"/>
  <c r="AA202" s="1"/>
  <c r="Y203"/>
  <c r="Y202" s="1"/>
  <c r="Y201" s="1"/>
  <c r="W203"/>
  <c r="W202" s="1"/>
  <c r="BK203"/>
  <c r="BK202" s="1"/>
  <c r="N203"/>
  <c r="BE203" s="1"/>
  <c r="BI198"/>
  <c r="BH198"/>
  <c r="BG198"/>
  <c r="BF198"/>
  <c r="AA198"/>
  <c r="Y198"/>
  <c r="W198"/>
  <c r="BK198"/>
  <c r="N198"/>
  <c r="BE198" s="1"/>
  <c r="BI196"/>
  <c r="BH196"/>
  <c r="BG196"/>
  <c r="BF196"/>
  <c r="AA196"/>
  <c r="Y196"/>
  <c r="W196"/>
  <c r="BK196"/>
  <c r="N196"/>
  <c r="BE196" s="1"/>
  <c r="BI194"/>
  <c r="BH194"/>
  <c r="BG194"/>
  <c r="BF194"/>
  <c r="AA194"/>
  <c r="Y194"/>
  <c r="W194"/>
  <c r="BK194"/>
  <c r="N194"/>
  <c r="BE194" s="1"/>
  <c r="BI192"/>
  <c r="BH192"/>
  <c r="BG192"/>
  <c r="BF192"/>
  <c r="AA192"/>
  <c r="Y192"/>
  <c r="W192"/>
  <c r="BK192"/>
  <c r="N192"/>
  <c r="BE192" s="1"/>
  <c r="BI190"/>
  <c r="BH190"/>
  <c r="BG190"/>
  <c r="BF190"/>
  <c r="AA190"/>
  <c r="Y190"/>
  <c r="W190"/>
  <c r="BK190"/>
  <c r="N190"/>
  <c r="BE190" s="1"/>
  <c r="BI186"/>
  <c r="BH186"/>
  <c r="BG186"/>
  <c r="BF186"/>
  <c r="AA186"/>
  <c r="Y186"/>
  <c r="W186"/>
  <c r="BK186"/>
  <c r="N186"/>
  <c r="BE186" s="1"/>
  <c r="BI184"/>
  <c r="BH184"/>
  <c r="BG184"/>
  <c r="BF184"/>
  <c r="AA184"/>
  <c r="Y184"/>
  <c r="W184"/>
  <c r="BK184"/>
  <c r="N184"/>
  <c r="BE184" s="1"/>
  <c r="BI182"/>
  <c r="BH182"/>
  <c r="BG182"/>
  <c r="BF182"/>
  <c r="AA182"/>
  <c r="Y182"/>
  <c r="W182"/>
  <c r="BK182"/>
  <c r="N182"/>
  <c r="BE182" s="1"/>
  <c r="BI174"/>
  <c r="BH174"/>
  <c r="BG174"/>
  <c r="BF174"/>
  <c r="AA174"/>
  <c r="Y174"/>
  <c r="W174"/>
  <c r="BK174"/>
  <c r="N174"/>
  <c r="BE174" s="1"/>
  <c r="BI172"/>
  <c r="BH172"/>
  <c r="BG172"/>
  <c r="BF172"/>
  <c r="AA172"/>
  <c r="Y172"/>
  <c r="W172"/>
  <c r="BK172"/>
  <c r="N172"/>
  <c r="BE172" s="1"/>
  <c r="BI169"/>
  <c r="BH169"/>
  <c r="BG169"/>
  <c r="BF169"/>
  <c r="AA169"/>
  <c r="Y169"/>
  <c r="W169"/>
  <c r="BK169"/>
  <c r="N169"/>
  <c r="BE169" s="1"/>
  <c r="BI165"/>
  <c r="BH165"/>
  <c r="BG165"/>
  <c r="BF165"/>
  <c r="AA165"/>
  <c r="Y165"/>
  <c r="W165"/>
  <c r="BK165"/>
  <c r="N165"/>
  <c r="BE165" s="1"/>
  <c r="BI163"/>
  <c r="BH163"/>
  <c r="BG163"/>
  <c r="BF163"/>
  <c r="AA163"/>
  <c r="Y163"/>
  <c r="W163"/>
  <c r="BK163"/>
  <c r="N163"/>
  <c r="BE163" s="1"/>
  <c r="BI158"/>
  <c r="BH158"/>
  <c r="BG158"/>
  <c r="BF158"/>
  <c r="AA158"/>
  <c r="Y158"/>
  <c r="W158"/>
  <c r="BK158"/>
  <c r="N158"/>
  <c r="BE158" s="1"/>
  <c r="BI153"/>
  <c r="BH153"/>
  <c r="BG153"/>
  <c r="BF153"/>
  <c r="M32" s="1"/>
  <c r="AW88" i="1" s="1"/>
  <c r="AA153" i="2"/>
  <c r="AA152" s="1"/>
  <c r="Y153"/>
  <c r="Y152" s="1"/>
  <c r="Y151" s="1"/>
  <c r="W153"/>
  <c r="W152" s="1"/>
  <c r="BK153"/>
  <c r="N153"/>
  <c r="BE153" s="1"/>
  <c r="M147"/>
  <c r="F147"/>
  <c r="M146"/>
  <c r="F146"/>
  <c r="F144"/>
  <c r="F142"/>
  <c r="BI132"/>
  <c r="BH132"/>
  <c r="BG132"/>
  <c r="BF132"/>
  <c r="BI131"/>
  <c r="BH131"/>
  <c r="BG131"/>
  <c r="BF131"/>
  <c r="BI130"/>
  <c r="BH130"/>
  <c r="BG130"/>
  <c r="BF130"/>
  <c r="BI129"/>
  <c r="BH129"/>
  <c r="BG129"/>
  <c r="BF129"/>
  <c r="BI128"/>
  <c r="BH128"/>
  <c r="BG128"/>
  <c r="BF128"/>
  <c r="BI127"/>
  <c r="H35" s="1"/>
  <c r="BD88" i="1" s="1"/>
  <c r="BH127" i="2"/>
  <c r="H34" s="1"/>
  <c r="BC88" i="1" s="1"/>
  <c r="BC87" s="1"/>
  <c r="BG127" i="2"/>
  <c r="H33" s="1"/>
  <c r="BB88" i="1" s="1"/>
  <c r="BF127" i="2"/>
  <c r="M83"/>
  <c r="F83"/>
  <c r="M82"/>
  <c r="F82"/>
  <c r="F80"/>
  <c r="F78"/>
  <c r="O8"/>
  <c r="M144" s="1"/>
  <c r="CK94" i="1"/>
  <c r="CJ94"/>
  <c r="CI94"/>
  <c r="CC94"/>
  <c r="CH94"/>
  <c r="CB94"/>
  <c r="CG94"/>
  <c r="CA94"/>
  <c r="CF94"/>
  <c r="BZ94"/>
  <c r="CE94"/>
  <c r="CK93"/>
  <c r="CJ93"/>
  <c r="CI93"/>
  <c r="CC93"/>
  <c r="CH93"/>
  <c r="CB93"/>
  <c r="CG93"/>
  <c r="CA93"/>
  <c r="CF93"/>
  <c r="BZ93"/>
  <c r="CE93"/>
  <c r="CK92"/>
  <c r="CJ92"/>
  <c r="CI92"/>
  <c r="CC92"/>
  <c r="CH92"/>
  <c r="CB92"/>
  <c r="CG92"/>
  <c r="CA92"/>
  <c r="CF92"/>
  <c r="BZ92"/>
  <c r="CE92"/>
  <c r="CK91"/>
  <c r="CJ91"/>
  <c r="CI91"/>
  <c r="CH91"/>
  <c r="CG91"/>
  <c r="CF91"/>
  <c r="BZ91"/>
  <c r="CE91"/>
  <c r="BD87"/>
  <c r="W35" s="1"/>
  <c r="BB87"/>
  <c r="AX87"/>
  <c r="AM83"/>
  <c r="L83"/>
  <c r="AM82"/>
  <c r="L82"/>
  <c r="AM80"/>
  <c r="L80"/>
  <c r="L78"/>
  <c r="L77"/>
  <c r="W33" l="1"/>
  <c r="M80" i="2"/>
  <c r="W34" i="1"/>
  <c r="AY87"/>
  <c r="N605" i="2"/>
  <c r="N106" s="1"/>
  <c r="Y604"/>
  <c r="Y150" s="1"/>
  <c r="N152"/>
  <c r="N89" s="1"/>
  <c r="H32"/>
  <c r="BA88" i="1" s="1"/>
  <c r="BA87" s="1"/>
  <c r="N202" i="2"/>
  <c r="N91" s="1"/>
  <c r="BK201"/>
  <c r="N201" s="1"/>
  <c r="N90" s="1"/>
  <c r="W216"/>
  <c r="W201" s="1"/>
  <c r="W151" s="1"/>
  <c r="AA216"/>
  <c r="AA201" s="1"/>
  <c r="AA151" s="1"/>
  <c r="W295"/>
  <c r="AA295"/>
  <c r="N643"/>
  <c r="N108" s="1"/>
  <c r="BK642"/>
  <c r="N642" s="1"/>
  <c r="N107" s="1"/>
  <c r="W691"/>
  <c r="W642" s="1"/>
  <c r="W604" s="1"/>
  <c r="AA691"/>
  <c r="AA642" s="1"/>
  <c r="AA604" s="1"/>
  <c r="W739"/>
  <c r="AA739"/>
  <c r="W769"/>
  <c r="AA769"/>
  <c r="N861"/>
  <c r="N120" s="1"/>
  <c r="BK860"/>
  <c r="N860" s="1"/>
  <c r="N119" s="1"/>
  <c r="BK913"/>
  <c r="N913" s="1"/>
  <c r="N124" s="1"/>
  <c r="N914"/>
  <c r="BE914" s="1"/>
  <c r="W860"/>
  <c r="AA150" l="1"/>
  <c r="W150"/>
  <c r="AU88" i="1" s="1"/>
  <c r="AU87" s="1"/>
  <c r="AW87"/>
  <c r="AK32" s="1"/>
  <c r="W32"/>
  <c r="BK604" i="2"/>
  <c r="N604" s="1"/>
  <c r="N105" s="1"/>
  <c r="BK151"/>
  <c r="BK150" l="1"/>
  <c r="N150" s="1"/>
  <c r="N87" s="1"/>
  <c r="N151"/>
  <c r="N88" s="1"/>
  <c r="N132" l="1"/>
  <c r="BE132" s="1"/>
  <c r="N131"/>
  <c r="BE131" s="1"/>
  <c r="N130"/>
  <c r="BE130" s="1"/>
  <c r="N129"/>
  <c r="BE129" s="1"/>
  <c r="N128"/>
  <c r="BE128" s="1"/>
  <c r="N127"/>
  <c r="M26"/>
  <c r="N126" l="1"/>
  <c r="BE127"/>
  <c r="H31" l="1"/>
  <c r="AZ88" i="1" s="1"/>
  <c r="AZ87" s="1"/>
  <c r="M31" i="2"/>
  <c r="AV88" i="1" s="1"/>
  <c r="AT88" s="1"/>
  <c r="M27" i="2"/>
  <c r="L134"/>
  <c r="AS88" i="1" l="1"/>
  <c r="AS87" s="1"/>
  <c r="M29" i="2"/>
  <c r="AV87" i="1"/>
  <c r="AT87" l="1"/>
  <c r="AG88"/>
  <c r="L37" i="2"/>
  <c r="AG87" i="1" l="1"/>
  <c r="AN88"/>
  <c r="AG91" l="1"/>
  <c r="AN87"/>
  <c r="AK26"/>
  <c r="AG93"/>
  <c r="AG94"/>
  <c r="AG92"/>
  <c r="CD94" l="1"/>
  <c r="AV94"/>
  <c r="BY94" s="1"/>
  <c r="CD92"/>
  <c r="AV92"/>
  <c r="BY92" s="1"/>
  <c r="CD93"/>
  <c r="AN93"/>
  <c r="AV93"/>
  <c r="BY93" s="1"/>
  <c r="AV91"/>
  <c r="BY91" s="1"/>
  <c r="AK31" s="1"/>
  <c r="AG90"/>
  <c r="AN91"/>
  <c r="CD91"/>
  <c r="W31" s="1"/>
  <c r="AN92" l="1"/>
  <c r="AN90" s="1"/>
  <c r="AN96" s="1"/>
  <c r="AN94"/>
  <c r="AK27"/>
  <c r="AK29" s="1"/>
  <c r="AK37" s="1"/>
  <c r="AG96"/>
</calcChain>
</file>

<file path=xl/sharedStrings.xml><?xml version="1.0" encoding="utf-8"?>
<sst xmlns="http://schemas.openxmlformats.org/spreadsheetml/2006/main" count="8343" uniqueCount="1640">
  <si>
    <t>2012</t>
  </si>
  <si>
    <t>List obsahuje:</t>
  </si>
  <si>
    <t>1) Souhrnný list stavby</t>
  </si>
  <si>
    <t>2) Rekapitulace objektů</t>
  </si>
  <si>
    <t>2.0</t>
  </si>
  <si>
    <t>ZAMOK</t>
  </si>
  <si>
    <t>False</t>
  </si>
  <si>
    <t>optimalizováno pro tisk sestav ve formátu A4 - na výšku</t>
  </si>
  <si>
    <t>&gt;&gt;  skryté sloupce  &lt;&lt;</t>
  </si>
  <si>
    <t>0,1</t>
  </si>
  <si>
    <t>21</t>
  </si>
  <si>
    <t>15</t>
  </si>
  <si>
    <t>SOUHRNNÝ LIST STAVBY</t>
  </si>
  <si>
    <t>v ---  níže se nacházejí doplnkové a pomocné údaje k sestavám  --- v</t>
  </si>
  <si>
    <t>Návod na vyplnění</t>
  </si>
  <si>
    <t>0,001</t>
  </si>
  <si>
    <t>Kód:</t>
  </si>
  <si>
    <t>18-055</t>
  </si>
  <si>
    <t>Měnit lze pouze buňky se žlutým podbarvením!_x000D_
_x000D_
1) na prvním listu Rekapitulace stavby vyplňte v sestavě_x000D_
_x000D_
    a) Souhrnný list_x000D_
       - údaje o Zhotoviteli_x000D_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Zhotoviteli, pokud se liší od údajů o Zhotoviteli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případe potřeby poznámku (ta je v skrytém sloupci)</t>
  </si>
  <si>
    <t>Stavba:</t>
  </si>
  <si>
    <t>Gymnázium Nový Jičín - úpravy vstupního prostoru</t>
  </si>
  <si>
    <t>JKSO:</t>
  </si>
  <si>
    <t/>
  </si>
  <si>
    <t>CC-CZ:</t>
  </si>
  <si>
    <t>Místo:</t>
  </si>
  <si>
    <t>parcela č. 561 a 579, k.ú. NJ-DP</t>
  </si>
  <si>
    <t>Datum:</t>
  </si>
  <si>
    <t>31. 10. 2018</t>
  </si>
  <si>
    <t>Objednatel:</t>
  </si>
  <si>
    <t>IČ:</t>
  </si>
  <si>
    <t>00601675</t>
  </si>
  <si>
    <t>Gymnázium Nový Jičín, p.o.,Palackého 1329/50,NJ</t>
  </si>
  <si>
    <t>DIČ:</t>
  </si>
  <si>
    <t>není plátce DPH</t>
  </si>
  <si>
    <t>Zhotovitel:</t>
  </si>
  <si>
    <t>Vyplň údaj</t>
  </si>
  <si>
    <t>Projektant:</t>
  </si>
  <si>
    <t>73039179</t>
  </si>
  <si>
    <t>Ing.arch. Tomáš Kudělka, Kunín 104, 742 53</t>
  </si>
  <si>
    <t xml:space="preserve"> </t>
  </si>
  <si>
    <t>True</t>
  </si>
  <si>
    <t>Zpracovatel:</t>
  </si>
  <si>
    <t>60305827</t>
  </si>
  <si>
    <t>0,01</t>
  </si>
  <si>
    <t>Proch8ykov8 Miroslava</t>
  </si>
  <si>
    <t>Poznámka:</t>
  </si>
  <si>
    <t>Náklady z rozpočtů</t>
  </si>
  <si>
    <t>Ostatní náklady ze souhrnného listu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</si>
  <si>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</si>
  <si>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</si>
  <si>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</si>
  <si>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</si>
  <si>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</si>
  <si>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</si>
  <si>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</si>
  <si>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</si>
  <si>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</si>
  <si>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</si>
  <si>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</si>
  <si>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</si>
  <si>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</si>
  <si>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</si>
  <si>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</si>
  <si>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</si>
  <si>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</si>
  <si>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</t>
  </si>
  <si>
    <t>Informatívní údaje z listů zakázek</t>
  </si>
  <si>
    <t>Kód</t>
  </si>
  <si>
    <t>Objekt</t>
  </si>
  <si>
    <t>Cena bez DPH [CZK]</t>
  </si>
  <si>
    <t>Cena s DPH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</si>
  <si>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</si>
  <si>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</si>
  <si>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</si>
  <si>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</si>
  <si>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</si>
  <si>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</si>
  <si>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</si>
  <si>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</si>
  <si>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</si>
  <si>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</si>
  <si>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</si>
  <si>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</si>
  <si>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</si>
  <si>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</si>
  <si>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</si>
  <si>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IMPORT</t>
  </si>
  <si>
    <t>{9c794287-b4ea-4f36-a0c0-db3763386fe6}</t>
  </si>
  <si>
    <t>{00000000-0000-0000-0000-000000000000}</t>
  </si>
  <si>
    <t>/</t>
  </si>
  <si>
    <t>1</t>
  </si>
  <si>
    <t>###NOINSERT###</t>
  </si>
  <si>
    <t>2) Ostatní náklady ze souhrnného listu</t>
  </si>
  <si>
    <t>Procent. zadání_x000D_
[% nákladů rozpočtu]</t>
  </si>
  <si>
    <t>Zařazení nákladů</t>
  </si>
  <si>
    <t>Ostatní náklady</t>
  </si>
  <si>
    <t>stavební čast</t>
  </si>
  <si>
    <t>OSTATNENAKLADY</t>
  </si>
  <si>
    <t>Vyplň vlastní</t>
  </si>
  <si>
    <t>OSTATNENAKLADYVLASTNE</t>
  </si>
  <si>
    <t>Celkové náklady za stavbu 1) + 2)</t>
  </si>
  <si>
    <t>1) Krycí list rozpočtu</t>
  </si>
  <si>
    <t>2) Rekapitulace rozpočtu</t>
  </si>
  <si>
    <t>3) Rozpočet</t>
  </si>
  <si>
    <t>Zpět na list:</t>
  </si>
  <si>
    <t>Rekapitulace stavby</t>
  </si>
  <si>
    <t>omBb</t>
  </si>
  <si>
    <t>92,71</t>
  </si>
  <si>
    <t>2</t>
  </si>
  <si>
    <t>koB</t>
  </si>
  <si>
    <t>186,75</t>
  </si>
  <si>
    <t>KRYCÍ LIST ROZPOČTU</t>
  </si>
  <si>
    <t>zabrB1</t>
  </si>
  <si>
    <t>103,899</t>
  </si>
  <si>
    <t>zabrB2</t>
  </si>
  <si>
    <t>7,901</t>
  </si>
  <si>
    <t>x2</t>
  </si>
  <si>
    <t>3,983</t>
  </si>
  <si>
    <t>x1</t>
  </si>
  <si>
    <t>3,918</t>
  </si>
  <si>
    <t>cemP</t>
  </si>
  <si>
    <t>279,46</t>
  </si>
  <si>
    <t>brizO</t>
  </si>
  <si>
    <t>193</t>
  </si>
  <si>
    <t>ko</t>
  </si>
  <si>
    <t>86,46</t>
  </si>
  <si>
    <t>voda</t>
  </si>
  <si>
    <t>2,236</t>
  </si>
  <si>
    <t>dlP</t>
  </si>
  <si>
    <t>54,714</t>
  </si>
  <si>
    <t>dr100</t>
  </si>
  <si>
    <t>5,97</t>
  </si>
  <si>
    <t>neuveden</t>
  </si>
  <si>
    <t>geo1</t>
  </si>
  <si>
    <t>3,284</t>
  </si>
  <si>
    <t>r1</t>
  </si>
  <si>
    <t>6,617</t>
  </si>
  <si>
    <t>r1a</t>
  </si>
  <si>
    <t>0,96</t>
  </si>
  <si>
    <t>odv</t>
  </si>
  <si>
    <t>5,657</t>
  </si>
  <si>
    <t>drevN</t>
  </si>
  <si>
    <t>120</t>
  </si>
  <si>
    <t>drt</t>
  </si>
  <si>
    <t>3,96</t>
  </si>
  <si>
    <t>madN</t>
  </si>
  <si>
    <t>19,4</t>
  </si>
  <si>
    <t>obrPL</t>
  </si>
  <si>
    <t>62,982</t>
  </si>
  <si>
    <t>krD</t>
  </si>
  <si>
    <t>82,29</t>
  </si>
  <si>
    <t>zidKD</t>
  </si>
  <si>
    <t>kamKob</t>
  </si>
  <si>
    <t>4,059</t>
  </si>
  <si>
    <t>zabr</t>
  </si>
  <si>
    <t>96,3</t>
  </si>
  <si>
    <t>Náklady z rozpočtu</t>
  </si>
  <si>
    <t>Z1</t>
  </si>
  <si>
    <t>1310,905</t>
  </si>
  <si>
    <t>ocS</t>
  </si>
  <si>
    <t>71</t>
  </si>
  <si>
    <t>zarS1</t>
  </si>
  <si>
    <t>43,131</t>
  </si>
  <si>
    <t>zarS2</t>
  </si>
  <si>
    <t>17,509</t>
  </si>
  <si>
    <t>dlVF1</t>
  </si>
  <si>
    <t>55,99</t>
  </si>
  <si>
    <t>obr4</t>
  </si>
  <si>
    <t>12,244</t>
  </si>
  <si>
    <t>trh</t>
  </si>
  <si>
    <t>60</t>
  </si>
  <si>
    <t>trh1</t>
  </si>
  <si>
    <t>5,1</t>
  </si>
  <si>
    <t>bezp</t>
  </si>
  <si>
    <t>44,368</t>
  </si>
  <si>
    <t>na1</t>
  </si>
  <si>
    <t>4,387</t>
  </si>
  <si>
    <t>zaklB</t>
  </si>
  <si>
    <t>0,8</t>
  </si>
  <si>
    <t>be3</t>
  </si>
  <si>
    <t>2,64</t>
  </si>
  <si>
    <t>zam80</t>
  </si>
  <si>
    <t>298,8</t>
  </si>
  <si>
    <t>dlVF2</t>
  </si>
  <si>
    <t>178,27</t>
  </si>
  <si>
    <t>zlab</t>
  </si>
  <si>
    <t>51,595</t>
  </si>
  <si>
    <t>obrKA</t>
  </si>
  <si>
    <t>47,567</t>
  </si>
  <si>
    <t>hm1</t>
  </si>
  <si>
    <t>151,466</t>
  </si>
  <si>
    <t>kacir</t>
  </si>
  <si>
    <t>32,65</t>
  </si>
  <si>
    <t>okap2</t>
  </si>
  <si>
    <t>dlOkap1</t>
  </si>
  <si>
    <t>geo</t>
  </si>
  <si>
    <t>41,45</t>
  </si>
  <si>
    <t>zamB3</t>
  </si>
  <si>
    <t>6,336</t>
  </si>
  <si>
    <t>zamB2</t>
  </si>
  <si>
    <t>zamB1</t>
  </si>
  <si>
    <t>okapB</t>
  </si>
  <si>
    <t>11,905</t>
  </si>
  <si>
    <t>dlB</t>
  </si>
  <si>
    <t>od</t>
  </si>
  <si>
    <t>19,837</t>
  </si>
  <si>
    <t>REKAPITULACE ROZPOČTU</t>
  </si>
  <si>
    <t>Kód - Popis</t>
  </si>
  <si>
    <t>Cena celkem [CZK]</t>
  </si>
  <si>
    <t>1) Náklady z rozpočtu</t>
  </si>
  <si>
    <t>-1</t>
  </si>
  <si>
    <t>HSV - Práce a dodávky HSV</t>
  </si>
  <si>
    <t xml:space="preserve">    1 - Zemní práce</t>
  </si>
  <si>
    <t xml:space="preserve">    18.1 - Sadové úpravy</t>
  </si>
  <si>
    <t xml:space="preserve">      18.1A - A - Likvidace, odstranění keřů </t>
  </si>
  <si>
    <t xml:space="preserve">      18.1B - B - Trvalky, podrost stromy</t>
  </si>
  <si>
    <t xml:space="preserve">      18.1C - C - Výsadba rostlin</t>
  </si>
  <si>
    <t xml:space="preserve">      18.1D - D - Keře</t>
  </si>
  <si>
    <t xml:space="preserve">      18.1E - E - Příprava záhonů</t>
  </si>
  <si>
    <t xml:space="preserve">      18.1F  - F - Rekonstrukce travnatých ploch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</si>
  <si>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</si>
  <si>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</si>
  <si>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</si>
  <si>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</si>
  <si>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</si>
  <si>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</si>
  <si>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</si>
  <si>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</si>
  <si>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</si>
  <si>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</si>
  <si>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741 - Elektroinstalace - silnoproud</t>
  </si>
  <si>
    <t xml:space="preserve">      741.1 - 1 - Elektro:  Silnoproud</t>
  </si>
  <si>
    <t xml:space="preserve">      741.2 - 2 - Elektro: elektromontáže ceník 21-M</t>
  </si>
  <si>
    <t xml:space="preserve">      741.3 - 3 - Elektro: Zemní práce ceník 46-M</t>
  </si>
  <si>
    <t xml:space="preserve">      741.4 - 4 - Elektro: VRN</t>
  </si>
  <si>
    <t xml:space="preserve">    767 - Konstrukce zámečnické</t>
  </si>
  <si>
    <t xml:space="preserve">    777 - Podlahy lité</t>
  </si>
  <si>
    <t xml:space="preserve">    781 - Dokončovací práce - obklady</t>
  </si>
  <si>
    <t xml:space="preserve">    783 - Dokončovací práce - nátěry</t>
  </si>
  <si>
    <t xml:space="preserve">    789 - Povrchové úpravy ocelových konstrukcí a technologických zařízení</t>
  </si>
  <si>
    <t>HZS - Hodinové zúčtovací sazby</t>
  </si>
  <si>
    <t>OST - Ostatní</t>
  </si>
  <si>
    <t>VRN - Vedlejší rozpočtové náklady</t>
  </si>
  <si>
    <t xml:space="preserve">    VRN3 - Zařízení staveniště</t>
  </si>
  <si>
    <t xml:space="preserve">    VRN4 - Inženýrská činnost</t>
  </si>
  <si>
    <t xml:space="preserve">    VRN6 - Územní vlivy</t>
  </si>
  <si>
    <t xml:space="preserve">    VRN9 - Ostatní náklady</t>
  </si>
  <si>
    <t>VP -   Vícepráce</t>
  </si>
  <si>
    <t>2) Ostatní náklady</t>
  </si>
  <si>
    <t>Zařízení staveniště</t>
  </si>
  <si>
    <t>VRN</t>
  </si>
  <si>
    <t>Projektové práce</t>
  </si>
  <si>
    <t>Územní vlivy</t>
  </si>
  <si>
    <t>Provozní vlivy</t>
  </si>
  <si>
    <t>Jiné VRN</t>
  </si>
  <si>
    <t>Kompletační činnost</t>
  </si>
  <si>
    <t>KOMPLETACNA</t>
  </si>
  <si>
    <t>ROZPOČET</t>
  </si>
  <si>
    <t>PČ</t>
  </si>
  <si>
    <t>Typ</t>
  </si>
  <si>
    <t>Popis</t>
  </si>
  <si>
    <t>MJ</t>
  </si>
  <si>
    <t>Množství</t>
  </si>
  <si>
    <t>J.cena [CZK]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</si>
  <si>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</si>
  <si>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</si>
  <si>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</si>
  <si>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</si>
  <si>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</si>
  <si>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</si>
  <si>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</si>
  <si>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ROZPOCET</t>
  </si>
  <si>
    <t>K</t>
  </si>
  <si>
    <t>113106121</t>
  </si>
  <si>
    <t>Rozebrání dlažeb komunikací pro pěší z betonových nebo kamenných dlaždic</t>
  </si>
  <si>
    <t>m2</t>
  </si>
  <si>
    <t>4</t>
  </si>
  <si>
    <t>-848240259</t>
  </si>
  <si>
    <t>"bet. dlažba 300x300 mm - schodiště=" 12,84+15,04+18,2</t>
  </si>
  <si>
    <t>VV</t>
  </si>
  <si>
    <t>"dlažba 300x300 - přístum k domům=" 4,8+5,11</t>
  </si>
  <si>
    <t>Mezisoučet</t>
  </si>
  <si>
    <t>3</t>
  </si>
  <si>
    <t>Součet</t>
  </si>
  <si>
    <t>113106171</t>
  </si>
  <si>
    <t>Rozebrání dlažeb vozovek pl do 50 m2 ze zámkové dlažby s ložem z kameniva</t>
  </si>
  <si>
    <t>508782141</t>
  </si>
  <si>
    <t xml:space="preserve">"zámková dlažba kolem opravovaných zdí, po opravách bude </t>
  </si>
  <si>
    <t>"zpětně položena- ul. Palackého</t>
  </si>
  <si>
    <t>(1,0*3,0+0,467+4,565+1,0*2+5,43+5,657)*0,3</t>
  </si>
  <si>
    <t>113106571</t>
  </si>
  <si>
    <t>Rozebrání dlažeb vozovek pl přes 200 m2 ze zámkové dlažby s ložem z kameniva</t>
  </si>
  <si>
    <t>1289719103</t>
  </si>
  <si>
    <t>"plocha nad schodištěm=" zam80+dlVF2</t>
  </si>
  <si>
    <t>113107111</t>
  </si>
  <si>
    <t>Odstranění podkladu pl do 50 m2 z kameniva těženého tl 100 mm</t>
  </si>
  <si>
    <t>1682368927</t>
  </si>
  <si>
    <t>"tl. 40 mm pod zámkovou dlažbou - ul.Palackého=" zamB3</t>
  </si>
  <si>
    <t>"tl. 60 mm pod betonovou dažbou schodiště=" dlVF1</t>
  </si>
  <si>
    <t>5</t>
  </si>
  <si>
    <t>113107211</t>
  </si>
  <si>
    <t>Odstranění podkladu pl přes 200 m2 z kameniva těženého tl 100 mm</t>
  </si>
  <si>
    <t>-614095021</t>
  </si>
  <si>
    <t>"tl. 40 mm pod zámkovou dlažbou - nad schodištěm</t>
  </si>
  <si>
    <t>zam80+dlVF2</t>
  </si>
  <si>
    <t>6</t>
  </si>
  <si>
    <t>113204111</t>
  </si>
  <si>
    <t>Vytrhání obrub záhonových</t>
  </si>
  <si>
    <t>m</t>
  </si>
  <si>
    <t>1592377838</t>
  </si>
  <si>
    <t>"přístup k domům u schodiště=" 2,957*2+3,165*2</t>
  </si>
  <si>
    <t>7</t>
  </si>
  <si>
    <t>132212101</t>
  </si>
  <si>
    <t>Hloubení rýh š do 600 mm ručním nebo pneum nářadím v soudržných horninách tř. 3</t>
  </si>
  <si>
    <t>m3</t>
  </si>
  <si>
    <t>1813923308</t>
  </si>
  <si>
    <t>"oprava opěrné zdi - v pohledu vlevo od ul. Palackého</t>
  </si>
  <si>
    <t>2,0*0,6*0,8</t>
  </si>
  <si>
    <t>"rýhy pro okapový chodník z kačírku=" kacir*0,10</t>
  </si>
  <si>
    <t>"rýhy pro zahradní obrubníky=" (obrKA+obr4)*0,20*0,20</t>
  </si>
  <si>
    <t>8</t>
  </si>
  <si>
    <t>132212109</t>
  </si>
  <si>
    <t>Příplatek za lepivost u hloubení rýh š do 600 mm ručním nebo pneum nářadím v hornině tř. 3</t>
  </si>
  <si>
    <t>1160114778</t>
  </si>
  <si>
    <t>9</t>
  </si>
  <si>
    <t>162201201</t>
  </si>
  <si>
    <t>Vodorovné přemístění do 10 m nošením výkopku z horniny tř. 1 až 4</t>
  </si>
  <si>
    <t>1612191517</t>
  </si>
  <si>
    <t>10</t>
  </si>
  <si>
    <t>162501102</t>
  </si>
  <si>
    <t>Vodorovné přemístění do 3000 m výkopku/sypaniny z horniny tř. 1 až 4</t>
  </si>
  <si>
    <t>-1344433762</t>
  </si>
  <si>
    <t>"odvoz na placenou skládku=" r1</t>
  </si>
  <si>
    <t>"odpočet=" -r1a</t>
  </si>
  <si>
    <t>11</t>
  </si>
  <si>
    <t>167101101</t>
  </si>
  <si>
    <t>Nakládání výkopku do 100 m3 hornin tř. 1 až 4</t>
  </si>
  <si>
    <t>405119945</t>
  </si>
  <si>
    <t>12</t>
  </si>
  <si>
    <t>171201201</t>
  </si>
  <si>
    <t>Uložení sypaniny na skládky</t>
  </si>
  <si>
    <t>363861117</t>
  </si>
  <si>
    <t>13</t>
  </si>
  <si>
    <t>171201211.2</t>
  </si>
  <si>
    <t>Poplatek za uložení odpadu ze sypaniny na skládce (skládkovné)</t>
  </si>
  <si>
    <t>383708240</t>
  </si>
  <si>
    <t>odv*2,0</t>
  </si>
  <si>
    <t>14</t>
  </si>
  <si>
    <t>174101101</t>
  </si>
  <si>
    <t>Zásyp jam, šachet rýh nebo kolem objektů sypaninou se zhutněním</t>
  </si>
  <si>
    <t>878485327</t>
  </si>
  <si>
    <t>"zeminou=" r1a</t>
  </si>
  <si>
    <t>181951102</t>
  </si>
  <si>
    <t>Úprava pláně v hornině tř. 1 až 4 se zhutněním</t>
  </si>
  <si>
    <t>-1195171066</t>
  </si>
  <si>
    <t>"okapový chodník, betonová dlažba, zámková dlažba</t>
  </si>
  <si>
    <t>"plochy=" kacir+dlVF1+dlVF2+zam80</t>
  </si>
  <si>
    <t>16</t>
  </si>
  <si>
    <t>111</t>
  </si>
  <si>
    <t>Poplatek za uložení odpadu</t>
  </si>
  <si>
    <t>t</t>
  </si>
  <si>
    <t>-224168596</t>
  </si>
  <si>
    <t>17</t>
  </si>
  <si>
    <t>111212351</t>
  </si>
  <si>
    <t>Odstranění nevhodných dřevin do 100 m2 výšky nad 1m s odstraněním pařezů v rovině nebo svahu 1:5</t>
  </si>
  <si>
    <t>-1556175156</t>
  </si>
  <si>
    <t>"plocha uprav vstupního prostoru=" 120,0</t>
  </si>
  <si>
    <t>18</t>
  </si>
  <si>
    <t>111251111</t>
  </si>
  <si>
    <t>Drcení ořezaných větví D do 100 mm s odvozem do 20 km</t>
  </si>
  <si>
    <t>1820516635</t>
  </si>
  <si>
    <t>"0,033 m3/m2 drti=" drevN*0,033</t>
  </si>
  <si>
    <t>19</t>
  </si>
  <si>
    <t>183111113</t>
  </si>
  <si>
    <t>Hloubení jamek bez výměny půdy zeminy tř 1 až 4 objem do 0,01 m3 v rovině a svahu do 1:5</t>
  </si>
  <si>
    <t>kus</t>
  </si>
  <si>
    <t>138919059</t>
  </si>
  <si>
    <t>20</t>
  </si>
  <si>
    <t>183211313</t>
  </si>
  <si>
    <t>Výsadba cibulí nebo hlíz</t>
  </si>
  <si>
    <t>-944470554</t>
  </si>
  <si>
    <t>M</t>
  </si>
  <si>
    <t>M021</t>
  </si>
  <si>
    <t>Cibuloviny</t>
  </si>
  <si>
    <t>1759659881</t>
  </si>
  <si>
    <t>22</t>
  </si>
  <si>
    <t>183211322</t>
  </si>
  <si>
    <t>Výsadba květin hrnkových D květináče do 120 mm</t>
  </si>
  <si>
    <t>-1773911424</t>
  </si>
  <si>
    <t>23</t>
  </si>
  <si>
    <t>M006</t>
  </si>
  <si>
    <t>Trvalky do podrosty pod stromy ( dle výběru projektanta)</t>
  </si>
  <si>
    <t>1090267589</t>
  </si>
  <si>
    <t>24</t>
  </si>
  <si>
    <t>183101215</t>
  </si>
  <si>
    <t>Jamky pro výsadbu s výměnou 50 % půdy zeminy tř 1 až 4 objem do 0,4 m3 v rovině a svahu do 1:5</t>
  </si>
  <si>
    <t>-1215427401</t>
  </si>
  <si>
    <t>25</t>
  </si>
  <si>
    <t>184102115</t>
  </si>
  <si>
    <t>Výsadba dřeviny s balem D do 0,6 m do jamky se zalitím v rovině a svahu do 1:5</t>
  </si>
  <si>
    <t>961934418</t>
  </si>
  <si>
    <t>26</t>
  </si>
  <si>
    <t>M005</t>
  </si>
  <si>
    <t>Platanus x acerifolia 'Alphen¨s Globe 14/ 16 cm  zemní bal + doprava</t>
  </si>
  <si>
    <t>345947446</t>
  </si>
  <si>
    <t>27</t>
  </si>
  <si>
    <t>M004</t>
  </si>
  <si>
    <t>Prumus subhirtela 'Pendula'  14/16 zemní bal+ doprava</t>
  </si>
  <si>
    <t>-205332761</t>
  </si>
  <si>
    <t>28</t>
  </si>
  <si>
    <t>184215132</t>
  </si>
  <si>
    <t>Ukotvení kmene dřevin třemi kůly D do 0,1 m délky do 2 m</t>
  </si>
  <si>
    <t>832415783</t>
  </si>
  <si>
    <t>29</t>
  </si>
  <si>
    <t>052171081</t>
  </si>
  <si>
    <t>kůly dřevěné  průměr do 6 cm, délka 2 m</t>
  </si>
  <si>
    <t>ks</t>
  </si>
  <si>
    <t>-1108727626</t>
  </si>
  <si>
    <t>30</t>
  </si>
  <si>
    <t>052171082</t>
  </si>
  <si>
    <t>úvazek na upevnění stromu 0,7m /ks, včetně upevňovacích prvků</t>
  </si>
  <si>
    <t>1143501685</t>
  </si>
  <si>
    <t>31</t>
  </si>
  <si>
    <t>052171083</t>
  </si>
  <si>
    <t>laťky ( 1 strom 3 ks) včetně upevňovacích  prvků</t>
  </si>
  <si>
    <t>1264657698</t>
  </si>
  <si>
    <t>32</t>
  </si>
  <si>
    <t>01</t>
  </si>
  <si>
    <t>rákosová rohož</t>
  </si>
  <si>
    <t>-1305569029</t>
  </si>
  <si>
    <t>33</t>
  </si>
  <si>
    <t>184215411</t>
  </si>
  <si>
    <t>Zhotovení závlahové mísy dřevin D kmene do 0,5 m v rovině nebo na svahu do 1:5</t>
  </si>
  <si>
    <t>10628128</t>
  </si>
  <si>
    <t>34</t>
  </si>
  <si>
    <t>103911000</t>
  </si>
  <si>
    <t>kůra mulčovací VL</t>
  </si>
  <si>
    <t>1483748041</t>
  </si>
  <si>
    <t>35</t>
  </si>
  <si>
    <t>185802114</t>
  </si>
  <si>
    <t>Hnojení půdy umělým hnojivem k jednotlivým rostlinám v rovině a svahu do 1:5</t>
  </si>
  <si>
    <t>591307925</t>
  </si>
  <si>
    <t>0,800/1000</t>
  </si>
  <si>
    <t>36</t>
  </si>
  <si>
    <t>251111112</t>
  </si>
  <si>
    <t>hnojivo pomalurozpustné (tablety 20g, popř. drť)</t>
  </si>
  <si>
    <t>kg</t>
  </si>
  <si>
    <t>-1413503323</t>
  </si>
  <si>
    <t>37</t>
  </si>
  <si>
    <t>185804311</t>
  </si>
  <si>
    <t>Zalití rostlin vodou plocha do 20 m2</t>
  </si>
  <si>
    <t>-1114116701</t>
  </si>
  <si>
    <t>38</t>
  </si>
  <si>
    <t>082113200</t>
  </si>
  <si>
    <t>voda pitná pro smluvní odběratele</t>
  </si>
  <si>
    <t>1317623255</t>
  </si>
  <si>
    <t>39</t>
  </si>
  <si>
    <t>185851121</t>
  </si>
  <si>
    <t>Dovoz vody pro zálivku rostlin za vzdálenost do 1000 m</t>
  </si>
  <si>
    <t>-1028778155</t>
  </si>
  <si>
    <t>40</t>
  </si>
  <si>
    <t>185851129</t>
  </si>
  <si>
    <t>Příplatek k dovozu vody pro zálivku rostlin do 1000 m ZKD 1000 m</t>
  </si>
  <si>
    <t>1698769701</t>
  </si>
  <si>
    <t>41</t>
  </si>
  <si>
    <t>252252340090</t>
  </si>
  <si>
    <t>půdní kondicionér (Terracottem)</t>
  </si>
  <si>
    <t>49942559</t>
  </si>
  <si>
    <t xml:space="preserve">"Půdní kondicioner je patentovaná směs více jak dvaceti složek </t>
  </si>
  <si>
    <t xml:space="preserve">"složek různých skupin, které napomáhají procesu růstu rostlin </t>
  </si>
  <si>
    <t>"synergetickou cestou:</t>
  </si>
  <si>
    <t>"množství=" 1,648</t>
  </si>
  <si>
    <t>42</t>
  </si>
  <si>
    <t>103715000</t>
  </si>
  <si>
    <t>substrát zahradnický B VL</t>
  </si>
  <si>
    <t>967772173</t>
  </si>
  <si>
    <t>43</t>
  </si>
  <si>
    <t>998231311</t>
  </si>
  <si>
    <t>Přesun hmot pro sadovnické a krajinářské úpravy vodorovně do 5000 m</t>
  </si>
  <si>
    <t>537251010</t>
  </si>
  <si>
    <t>44</t>
  </si>
  <si>
    <t>183101212</t>
  </si>
  <si>
    <t>Jamky pro výsadbu s výměnou 50 % půdy zeminy tř 1 až 4 objem do 0,02 m3 v rovině a svahu do 1:5</t>
  </si>
  <si>
    <t>173987583</t>
  </si>
  <si>
    <t>45</t>
  </si>
  <si>
    <t>M007</t>
  </si>
  <si>
    <t>Parthenocissus 'tr. 'Veitchii  40/80 cm + doprava</t>
  </si>
  <si>
    <t>-321972241</t>
  </si>
  <si>
    <t>46</t>
  </si>
  <si>
    <t>M033</t>
  </si>
  <si>
    <t>Cotoneaster 'Eichholz' (skalník)  20/30 cm C1</t>
  </si>
  <si>
    <t>601021670</t>
  </si>
  <si>
    <t>47</t>
  </si>
  <si>
    <t>183101214</t>
  </si>
  <si>
    <t>Jamky pro výsadbu s výměnou 50 % půdy zeminy tř 1 až 4 objem do 0,125 m3 v rovině a svahu do 1:5</t>
  </si>
  <si>
    <t>1342829770</t>
  </si>
  <si>
    <t>48</t>
  </si>
  <si>
    <t>M018</t>
  </si>
  <si>
    <t>Syringa vulg. 'Charles Joly' (šeřík obecný) 100/120</t>
  </si>
  <si>
    <t>2035675369</t>
  </si>
  <si>
    <t>49</t>
  </si>
  <si>
    <t>M019</t>
  </si>
  <si>
    <t>Hydrangea arborescens 'Annabelle'  60/80 cm</t>
  </si>
  <si>
    <t>1241058883</t>
  </si>
  <si>
    <t>50</t>
  </si>
  <si>
    <t>185802114.2</t>
  </si>
  <si>
    <t>253853909</t>
  </si>
  <si>
    <t>51</t>
  </si>
  <si>
    <t>251251911570</t>
  </si>
  <si>
    <t>hnojivo dlouhodobé</t>
  </si>
  <si>
    <t>1793611304</t>
  </si>
  <si>
    <t>52</t>
  </si>
  <si>
    <t>252252340090.2</t>
  </si>
  <si>
    <t xml:space="preserve">půdní kondicionér  </t>
  </si>
  <si>
    <t>1651227285</t>
  </si>
  <si>
    <t>"množství=" 7,05</t>
  </si>
  <si>
    <t>53</t>
  </si>
  <si>
    <t>-1578044381</t>
  </si>
  <si>
    <t>54</t>
  </si>
  <si>
    <t>-707389929</t>
  </si>
  <si>
    <t>55</t>
  </si>
  <si>
    <t>185851121.2</t>
  </si>
  <si>
    <t>-197279701</t>
  </si>
  <si>
    <t>56</t>
  </si>
  <si>
    <t>-955287422</t>
  </si>
  <si>
    <t>57</t>
  </si>
  <si>
    <t>-866450677</t>
  </si>
  <si>
    <t>58</t>
  </si>
  <si>
    <t>182303111</t>
  </si>
  <si>
    <t>Doplnění zeminy nebo substrátu na travnatých plochách tl 50 mm rovina v rovinně a svahu do 1:5</t>
  </si>
  <si>
    <t>-1134112037</t>
  </si>
  <si>
    <t>59</t>
  </si>
  <si>
    <t>183205112</t>
  </si>
  <si>
    <t>Založení záhonu v rovině a svahu do 1:5 zemina tř 3</t>
  </si>
  <si>
    <t>1466253136</t>
  </si>
  <si>
    <t>183403113</t>
  </si>
  <si>
    <t>Obdělání půdy frézováním v rovině a svahu do 1:5 2x</t>
  </si>
  <si>
    <t>1523796980</t>
  </si>
  <si>
    <t>61</t>
  </si>
  <si>
    <t>183403153</t>
  </si>
  <si>
    <t>Obdělání půdy hrabáním v rovině a svahu do 1:5</t>
  </si>
  <si>
    <t>1741033168</t>
  </si>
  <si>
    <t>62</t>
  </si>
  <si>
    <t>184802111</t>
  </si>
  <si>
    <t>Chemické odplevelení před založením kultury nad 20 m2 postřikem na široko v rovině a svahu do 1:5</t>
  </si>
  <si>
    <t>-856492110</t>
  </si>
  <si>
    <t>63</t>
  </si>
  <si>
    <t>184911422</t>
  </si>
  <si>
    <t>Mulčování rostlin kůrou tl. do 0,1 m ve svahu do 1:2</t>
  </si>
  <si>
    <t>-1604539465</t>
  </si>
  <si>
    <t>64</t>
  </si>
  <si>
    <t>103911000.3</t>
  </si>
  <si>
    <t>kůra mulčovací modřínová  VL + doprava</t>
  </si>
  <si>
    <t>M3</t>
  </si>
  <si>
    <t>-2104064929</t>
  </si>
  <si>
    <t>65</t>
  </si>
  <si>
    <t>1600545146</t>
  </si>
  <si>
    <t>66</t>
  </si>
  <si>
    <t>162201102</t>
  </si>
  <si>
    <t>Vodorovné přemístění výkopku z horniny tříd 1 až 4 do 50 m</t>
  </si>
  <si>
    <t>1724100662</t>
  </si>
  <si>
    <t>67</t>
  </si>
  <si>
    <t>-1510427126</t>
  </si>
  <si>
    <t>68</t>
  </si>
  <si>
    <t>181114711</t>
  </si>
  <si>
    <t>Odstranění kamene sebráním a naložením na dopravní prostředek hmotnosti jednotlivě do 15 kg</t>
  </si>
  <si>
    <t>1675412107</t>
  </si>
  <si>
    <t>69</t>
  </si>
  <si>
    <t>181411131</t>
  </si>
  <si>
    <t>Založení parkového trávníku výsevem plochy do 1000 m2 v rovině a ve svahu do 1:5</t>
  </si>
  <si>
    <t>275477232</t>
  </si>
  <si>
    <t>70</t>
  </si>
  <si>
    <t>182001111</t>
  </si>
  <si>
    <t>Plošná úprava terénu hornina tř 1 - 4 nerovnosti do +/-100 mm v rovinně a svahu do 1:5</t>
  </si>
  <si>
    <t>-637409749</t>
  </si>
  <si>
    <t>182303111.2</t>
  </si>
  <si>
    <t>Doplnění ornice na travnatých plochách tl 50 mm rovina v rovinně a svahu do 1:5</t>
  </si>
  <si>
    <t>-1598813335</t>
  </si>
  <si>
    <t>72</t>
  </si>
  <si>
    <t>183402121</t>
  </si>
  <si>
    <t>Rozrušení půdy souvislé plochy do 500 m2 hloubky do 150 mm v rovině a svahu do 1:5</t>
  </si>
  <si>
    <t>2105207722</t>
  </si>
  <si>
    <t>73</t>
  </si>
  <si>
    <t>1143971498</t>
  </si>
  <si>
    <t>74</t>
  </si>
  <si>
    <t>183403153.2</t>
  </si>
  <si>
    <t>Obdělání půdy hrabáním v rovině a svahu do 1:5 2x</t>
  </si>
  <si>
    <t>-249006481</t>
  </si>
  <si>
    <t>75</t>
  </si>
  <si>
    <t>183403161</t>
  </si>
  <si>
    <t>Obdělání půdy válením v rovině a svahu do 1:5</t>
  </si>
  <si>
    <t>527386496</t>
  </si>
  <si>
    <t>76</t>
  </si>
  <si>
    <t>-1660159471</t>
  </si>
  <si>
    <t>77</t>
  </si>
  <si>
    <t>184802611</t>
  </si>
  <si>
    <t>Chemické odplevelení po založení kultury postřikem na široko v rovině a svahu do 1:5</t>
  </si>
  <si>
    <t>1358989789</t>
  </si>
  <si>
    <t>78</t>
  </si>
  <si>
    <t>185802113</t>
  </si>
  <si>
    <t>Hnojení půdy umělým hnojivem na široko v rovině a svahu do 1:5</t>
  </si>
  <si>
    <t>820872024</t>
  </si>
  <si>
    <t>79</t>
  </si>
  <si>
    <t>103915100</t>
  </si>
  <si>
    <t>substrát trávníkový VL, překrývací</t>
  </si>
  <si>
    <t>1174115644</t>
  </si>
  <si>
    <t>80</t>
  </si>
  <si>
    <t>005724200</t>
  </si>
  <si>
    <t>Parková směs (30g/m2), ztratné 3%</t>
  </si>
  <si>
    <t>-1862079727</t>
  </si>
  <si>
    <t>81</t>
  </si>
  <si>
    <t>251111111</t>
  </si>
  <si>
    <t>Hnojivo trávníkové (30g/m2) , ztratné 3%</t>
  </si>
  <si>
    <t>963142434</t>
  </si>
  <si>
    <t>82</t>
  </si>
  <si>
    <t>01M230</t>
  </si>
  <si>
    <t>Totální herbicid 10l/ha, ztratné 3%</t>
  </si>
  <si>
    <t>l</t>
  </si>
  <si>
    <t>2091197693</t>
  </si>
  <si>
    <t xml:space="preserve">"Totální herbicid, který hubí plevele přes listy přímo od kořenů a tím </t>
  </si>
  <si>
    <t xml:space="preserve">"dokáže vyhubit i vytrvalé plevele. Účinnou látkou herbicidu je glyphosate  </t>
  </si>
  <si>
    <t xml:space="preserve">"(glyfosát), kdy základní obsah je 360 g (ve formě soli IPA 460 g)  a 180 g  </t>
  </si>
  <si>
    <t>"smáčedla na 1 litr</t>
  </si>
  <si>
    <t>"množství=" 0,269</t>
  </si>
  <si>
    <t>83</t>
  </si>
  <si>
    <t>02M231</t>
  </si>
  <si>
    <t>Selektivní herbicid 10l//ha, ztratné 3%</t>
  </si>
  <si>
    <t>-499077469</t>
  </si>
  <si>
    <t>84</t>
  </si>
  <si>
    <t>998231311.2</t>
  </si>
  <si>
    <t>Přesun hmot pro sadovnické a krajinářské úpravy do 5000 m</t>
  </si>
  <si>
    <t>832621058</t>
  </si>
  <si>
    <t>85</t>
  </si>
  <si>
    <t>211971110</t>
  </si>
  <si>
    <t>Zřízení opláštění žeber nebo trativodů geotextilií v rýze nebo zářezu sklonu do 1:2</t>
  </si>
  <si>
    <t>-1719548577</t>
  </si>
  <si>
    <t>dr100*0,55</t>
  </si>
  <si>
    <t>86</t>
  </si>
  <si>
    <t>693111460</t>
  </si>
  <si>
    <t xml:space="preserve">textilie GEO 300 g/m2 </t>
  </si>
  <si>
    <t>2083885986</t>
  </si>
  <si>
    <t>geo1*1,10</t>
  </si>
  <si>
    <t>87</t>
  </si>
  <si>
    <t>212755214</t>
  </si>
  <si>
    <t>Trativody z drenážních trubek plastových flexibilních D 100 mm bez lože</t>
  </si>
  <si>
    <t>1940598318</t>
  </si>
  <si>
    <t>"osazení stromů - viz v.č. D08=" (1,99+1,99/2)*2</t>
  </si>
  <si>
    <t>88</t>
  </si>
  <si>
    <t>213141111</t>
  </si>
  <si>
    <t>Zřízení vrstvy z geotextilie v rovině nebo ve sklonu do 1:5 š do 3 m</t>
  </si>
  <si>
    <t>-126049286</t>
  </si>
  <si>
    <t>"pod kačírek okapového chodníku=" kacir</t>
  </si>
  <si>
    <t>"u výsadky stromů na stáv.terén=" 2*(2,0*2,0)*1,10</t>
  </si>
  <si>
    <t>89</t>
  </si>
  <si>
    <t>693110730</t>
  </si>
  <si>
    <t>geotextilie S300 šíře 500 cm, 300 g/m2</t>
  </si>
  <si>
    <t>-1673531472</t>
  </si>
  <si>
    <t>"Vlastnosti</t>
  </si>
  <si>
    <t>"-netkaná geotextilie o plošné hmotnosti 300 g/m2 v bílé barvě</t>
  </si>
  <si>
    <t>"- vyrobeno z polypropylenu</t>
  </si>
  <si>
    <t>"- rozměr role: 2 m x 50 bm</t>
  </si>
  <si>
    <t>geo*1,10</t>
  </si>
  <si>
    <t>90</t>
  </si>
  <si>
    <t>274351215</t>
  </si>
  <si>
    <t>Zřízení bednění stěn základových pasů</t>
  </si>
  <si>
    <t>-616349793</t>
  </si>
  <si>
    <t>"oprava základů=" 2,20*1,20</t>
  </si>
  <si>
    <t>91</t>
  </si>
  <si>
    <t>274351216</t>
  </si>
  <si>
    <t>Odstranění bednění stěn základových pasů</t>
  </si>
  <si>
    <t>1629196</t>
  </si>
  <si>
    <t>92</t>
  </si>
  <si>
    <t>279311115</t>
  </si>
  <si>
    <t>Postupné podbetonování základového zdiva prostým betonem tř. C 20/25</t>
  </si>
  <si>
    <t>859491688</t>
  </si>
  <si>
    <t>93</t>
  </si>
  <si>
    <t>316381126.1</t>
  </si>
  <si>
    <t>Ventilační krycí desky tl. 50-100 mm z betonu tř. C 12/15 až C 16/20 s přesahy do 70 mm</t>
  </si>
  <si>
    <t>361432166</t>
  </si>
  <si>
    <t>"srovnatelná položka pro krycí desky zídek</t>
  </si>
  <si>
    <t>"opěrných stěn</t>
  </si>
  <si>
    <t>"poznámka - v ceně započtěno:</t>
  </si>
  <si>
    <t xml:space="preserve">"beton C 16/20 s obvodovou a středem vedenou </t>
  </si>
  <si>
    <t xml:space="preserve">"konstrukční výztuží včetně bednění, s potěrem  </t>
  </si>
  <si>
    <t>"nebo s povrchem vyhlazeným ve spádu k okrajům</t>
  </si>
  <si>
    <t>"plocha zídek dle výpočtu projektanta=" 82,29</t>
  </si>
  <si>
    <t>94</t>
  </si>
  <si>
    <t>451579777</t>
  </si>
  <si>
    <t>Příplatek ZKD 10 mm tl nad 100 mm u podkladu nebo lože pod dlažbu z kameniva těženého</t>
  </si>
  <si>
    <t>613190482</t>
  </si>
  <si>
    <t xml:space="preserve">"srovntalná položka pro podsyp pod dlažbu betonovou </t>
  </si>
  <si>
    <t>"na schodišti</t>
  </si>
  <si>
    <t>"skladba: 40 mm bet. dlažba, 30 mm podsyp, 20 mm podklad</t>
  </si>
  <si>
    <t>"celkem tl. 90 mm (bourání tl. 90 mm)</t>
  </si>
  <si>
    <t>"tl. 20 mm - 2x plocha na schodištěm=" dlVF1*2</t>
  </si>
  <si>
    <t>95</t>
  </si>
  <si>
    <t>564811111</t>
  </si>
  <si>
    <t>Podklad ze štěrkodrtě ŠD tl 50 mm</t>
  </si>
  <si>
    <t>1234520040</t>
  </si>
  <si>
    <t>"skladba: 40 mm bet. dlažba, 30 mm podsyp, 50 mm podklad</t>
  </si>
  <si>
    <t>"celkem tl. 120 mm (bourání tl. 120 mm)</t>
  </si>
  <si>
    <t>"plocha nad schodištěm=" dlVF2</t>
  </si>
  <si>
    <t>96</t>
  </si>
  <si>
    <t>564841111</t>
  </si>
  <si>
    <t>Podklad ze štěrkodrtě ŠD tl 120 mm</t>
  </si>
  <si>
    <t>1391219395</t>
  </si>
  <si>
    <t>"poznámka: velkoformátová bet. dlažba bude dořezána až ke zdivu</t>
  </si>
  <si>
    <t>"dosypání kameniva ŠD/kačírek fr. 4/8 do spáry mezi</t>
  </si>
  <si>
    <t>"zámkovou dlažbou a opěrnou zídkou tl. 50-100 mm</t>
  </si>
  <si>
    <t>"ul. Plalackého= zamB3/0,3 (=21,12 m)=" 21,12*(0,05+0,10)/2</t>
  </si>
  <si>
    <t xml:space="preserve">"plocha nad schodištěm </t>
  </si>
  <si>
    <t>(26,548+1,4+0,5+3,402+4,871+2,772+0,5+1,0+3,5+16,239)*(0,05+0,10)/2</t>
  </si>
  <si>
    <t>(0,952+6,326+10,851+3,37+9,766+3,43)*(0,05+0,10)/2</t>
  </si>
  <si>
    <t>97</t>
  </si>
  <si>
    <t>596211210</t>
  </si>
  <si>
    <t>Kladení zámkové dlažby komunikací pro pěší tl 80 mm skupiny A pl do 50 m2</t>
  </si>
  <si>
    <t>895056004</t>
  </si>
  <si>
    <t>"Poznámka: v ceně lože z kameniva tl. 40 mm fr. 4-8</t>
  </si>
  <si>
    <t>"zpětné položení dlažby - podél opravovaných stěn - ul.Palackého=" zamB3</t>
  </si>
  <si>
    <t>98</t>
  </si>
  <si>
    <t>5924502</t>
  </si>
  <si>
    <t xml:space="preserve">dlažba zámková  </t>
  </si>
  <si>
    <t>-1089308614</t>
  </si>
  <si>
    <t>"nulová cena - dlažba zpetně použita=" zamB3</t>
  </si>
  <si>
    <t>99</t>
  </si>
  <si>
    <t>596211212</t>
  </si>
  <si>
    <t>Kladení zámkové dlažby komunikací pro pěší tl 80 mm skupiny A pl do 300 m2</t>
  </si>
  <si>
    <t>-443992421</t>
  </si>
  <si>
    <t>"dlažba plochy nad schodištěm =" 298,8</t>
  </si>
  <si>
    <t>100</t>
  </si>
  <si>
    <t>592451090</t>
  </si>
  <si>
    <t>dlažba zámková skladebná 20x10x8 cm přírodní</t>
  </si>
  <si>
    <t>2132650112</t>
  </si>
  <si>
    <t>zam80*1,03</t>
  </si>
  <si>
    <t>101</t>
  </si>
  <si>
    <t>596811220</t>
  </si>
  <si>
    <t>Kladení betonové dlažby komunikací pro pěší do lože z kameniva vel do 0,25 m2 plochy do 50 m2</t>
  </si>
  <si>
    <t>-610087175</t>
  </si>
  <si>
    <t>"v ceně lože z kameniva fr. 0-4 mm tl. 30 mm</t>
  </si>
  <si>
    <t>"dlažba schodiště a přístupům k domkům =" dlB</t>
  </si>
  <si>
    <t>102</t>
  </si>
  <si>
    <t>596811222</t>
  </si>
  <si>
    <t>Kladení betonové dlažby komunikací pro pěší do lože z kameniva vel do 0,25 m2 plochy do 300 m2</t>
  </si>
  <si>
    <t>-1748737531</t>
  </si>
  <si>
    <t>"plocha nad schodištěm=" 178,27</t>
  </si>
  <si>
    <t>103</t>
  </si>
  <si>
    <t>592453-01</t>
  </si>
  <si>
    <t>Betonová přírodní dlažba s tryskaným povrchem 600x400x40 mm</t>
  </si>
  <si>
    <t>1865724640</t>
  </si>
  <si>
    <t>(dlVF1+dlVF2)*1,01</t>
  </si>
  <si>
    <t>104</t>
  </si>
  <si>
    <t>619991001</t>
  </si>
  <si>
    <t>Zakrytí podlah fólií přilepenou lepící páskou</t>
  </si>
  <si>
    <t>103410566</t>
  </si>
  <si>
    <t>"ochrana schodiště při provádění stav. prací</t>
  </si>
  <si>
    <t>"u okapového chodníku zídek=" (kacir/0,3)*0,6</t>
  </si>
  <si>
    <t>"schodiště u stěn</t>
  </si>
  <si>
    <t>2*((2,67+3,262+1,2*2+2,708+0,3*11*2)+0,16*(10+12+10))*0,50</t>
  </si>
  <si>
    <t>105</t>
  </si>
  <si>
    <t>622131101</t>
  </si>
  <si>
    <t>Cementový postřik vnějších stěn nanášený celoplošně ručně</t>
  </si>
  <si>
    <t>534332930</t>
  </si>
  <si>
    <t>"viz skladba oprav stěn - cementový postřikna kamenné nebo cihelné zdivo</t>
  </si>
  <si>
    <t>"pod břizolit. omítku=" brizO</t>
  </si>
  <si>
    <t>"pod keramický obklad=" ko</t>
  </si>
  <si>
    <t>"pod břizolit=" brizO</t>
  </si>
  <si>
    <t>106</t>
  </si>
  <si>
    <t>585915000</t>
  </si>
  <si>
    <t>směs maltová suchá 052/12 cementový postřik</t>
  </si>
  <si>
    <t>1810500745</t>
  </si>
  <si>
    <t>"odpočet materiálu z cen. položky=" -cemP*0,00735</t>
  </si>
  <si>
    <t>107</t>
  </si>
  <si>
    <t>585600-10</t>
  </si>
  <si>
    <t>Podkladní cem. postřik pro úpravu podkladu běžného zdiva, balení 35 kg</t>
  </si>
  <si>
    <t>bal.</t>
  </si>
  <si>
    <t>-1085542549</t>
  </si>
  <si>
    <t>"materiál do cen. položky</t>
  </si>
  <si>
    <t>"Složení: Suchá směs je složena z anorganických pojiv,</t>
  </si>
  <si>
    <t>"plniv a hygienicky nezávadných zušlechťujících přísad</t>
  </si>
  <si>
    <t>"technické parametry</t>
  </si>
  <si>
    <t>"Pevnost : v tlaku min. 20 MPa</t>
  </si>
  <si>
    <t>"přídržnost: min. 0,30 MPa</t>
  </si>
  <si>
    <t>"Sypná hmotnost: 1,5 kg/dm3</t>
  </si>
  <si>
    <t>"Zrnitost: 0-4 mm</t>
  </si>
  <si>
    <t>"Spotřeba vody na pytel 35 kg: 4-6 litrů</t>
  </si>
  <si>
    <t>"Spotřeba při částečném pokrytí: 4 kg//m2</t>
  </si>
  <si>
    <t>"Spotřeba při plném pokrytí: 8 kg/m2</t>
  </si>
  <si>
    <t>"Doba zpracovatelnosti: 2 hodiny</t>
  </si>
  <si>
    <t>"použití</t>
  </si>
  <si>
    <t>"málo savé zdivo, hladké zdivo a savý, relativně</t>
  </si>
  <si>
    <t>"hrubý beton se opatří cementovým postřikem</t>
  </si>
  <si>
    <t>"částečně.</t>
  </si>
  <si>
    <t xml:space="preserve">"spotřeba 4 kg/m2=" (cemP*4,0)/35,0 </t>
  </si>
  <si>
    <t>108</t>
  </si>
  <si>
    <t>622142001</t>
  </si>
  <si>
    <t>Potažení vnějších stěn sklovláknitým pletivem vtlačeným do tenkovrstvé hmoty</t>
  </si>
  <si>
    <t>552448677</t>
  </si>
  <si>
    <t>"pod keramické obklady=" ko</t>
  </si>
  <si>
    <t>109</t>
  </si>
  <si>
    <t>622331111</t>
  </si>
  <si>
    <t>Cementová omítka hrubá jednovrstvá zatřená vnějších stěn nanášená ručně</t>
  </si>
  <si>
    <t>560349166</t>
  </si>
  <si>
    <t>"viz skladbu úprav - zátěžová malta (cementová jádrová omítka ruční) tl. 10-30 mm</t>
  </si>
  <si>
    <t>"poznámka: cena za tl. 15 mm</t>
  </si>
  <si>
    <t>"pod břizolit a ker. obklad=" brizO+ko</t>
  </si>
  <si>
    <t>110</t>
  </si>
  <si>
    <t>622331191</t>
  </si>
  <si>
    <t>Příplatek k cementové omítce vnějších stěn za každých dalších 5 mm tloušťky ručně</t>
  </si>
  <si>
    <t>-808884755</t>
  </si>
  <si>
    <t xml:space="preserve">"dle PD tl. 10-30 mm = průměr tl. 20 mm,  </t>
  </si>
  <si>
    <t>585555290</t>
  </si>
  <si>
    <t>omítka jádrová  cementovy 4 mm 25 kg bal.</t>
  </si>
  <si>
    <t>-830860859</t>
  </si>
  <si>
    <t>"odpočet materiálu z cen. položky (31,5 kg/m2) - tl. 15 mm</t>
  </si>
  <si>
    <t>"odpočet materiálu z cen. položky (10,5 kg/m2) - tl. 5 mm</t>
  </si>
  <si>
    <t>-(brizO+ko)*(31,5+10,5)</t>
  </si>
  <si>
    <t>112</t>
  </si>
  <si>
    <t>5859149-01</t>
  </si>
  <si>
    <t>cementová jádrová omítka soklová - ruční,z anorganických pojiv,plniv a hygienicky nezávadných zušlechťujících přísad 25kg/m2/15mm, bal. 30 kg</t>
  </si>
  <si>
    <t>879792995</t>
  </si>
  <si>
    <t>"Technické parametry</t>
  </si>
  <si>
    <t>"Pevnost: v tlaku min. 15 MPa</t>
  </si>
  <si>
    <t>"Přídržnost: min. 0,30 MPa</t>
  </si>
  <si>
    <t>"Sypná hmotnost: 1,6 kg/dm3</t>
  </si>
  <si>
    <t>"Zrnitost: 0-2 mm</t>
  </si>
  <si>
    <t>"Spotřeba vody na pytel 30 kg: 4-5 litrů</t>
  </si>
  <si>
    <t>"Spotřeba při tloušťce 15 mm: 25 kg,</t>
  </si>
  <si>
    <t>"Spotřeba při tloušťce 20 mm: 33,4 kg</t>
  </si>
  <si>
    <t>((brizO+ko)*33,4)/30,0</t>
  </si>
  <si>
    <t>113</t>
  </si>
  <si>
    <t>622332111</t>
  </si>
  <si>
    <t>Škrábaná omítka (břízolitová) vnějších stěn nanášená ručně na omítnutý podklad</t>
  </si>
  <si>
    <t>854788333</t>
  </si>
  <si>
    <t>"plocha dle výpočtu projektanta=" 193,0</t>
  </si>
  <si>
    <t>114</t>
  </si>
  <si>
    <t>629995101</t>
  </si>
  <si>
    <t>Očištění vnějších ploch tlakovou vodou</t>
  </si>
  <si>
    <t>-2090141290</t>
  </si>
  <si>
    <t>"plochy po otlučení stěn=" ko+brizO</t>
  </si>
  <si>
    <t>"plochy po vybourání krycích desek zídek=" (zidKD/0,6)*0,4</t>
  </si>
  <si>
    <t>115</t>
  </si>
  <si>
    <t>632681115.1</t>
  </si>
  <si>
    <t>Vyspravení betonových ploch rychletuhnoucím polymerem - materiál ve specifikaci</t>
  </si>
  <si>
    <t>600223339</t>
  </si>
  <si>
    <t>"trhliny ve stáv. opěrné zdi=" trh</t>
  </si>
  <si>
    <t>"oprava trhlin v kamenných schodech</t>
  </si>
  <si>
    <t>0,05*2+0,3+0,2+(0,3+0,15)*10</t>
  </si>
  <si>
    <t>116</t>
  </si>
  <si>
    <t>585-030-1</t>
  </si>
  <si>
    <t>Epoxidová opravná hmota s rychlým vytvrzením, balení 10 kg,  pro vysprávku výtluků, opravy dilatací, vyrovnávku povrchu od 1mm.</t>
  </si>
  <si>
    <t>1924893445</t>
  </si>
  <si>
    <t>"balení opravné sady 10 kg = 6,85 litrů</t>
  </si>
  <si>
    <t xml:space="preserve">"spotřeba 1,46 kg/1mm/1m2 </t>
  </si>
  <si>
    <t>"v opěrné zdi=" ((trh*400*15)/1000)/6,85</t>
  </si>
  <si>
    <t>"schodiště=" ((trh1*100*5)/1000)/6,85</t>
  </si>
  <si>
    <t>117</t>
  </si>
  <si>
    <t>634661111</t>
  </si>
  <si>
    <t>Výplň dilatačních spar šířky do 5 mm v mazaninách silikonovým tmelem</t>
  </si>
  <si>
    <t>597606301</t>
  </si>
  <si>
    <t>"krycí desky a´ 3000 mm</t>
  </si>
  <si>
    <t>(krD/0,6)/3,0*(0,6+0,05+0,095+0,07+0,03)</t>
  </si>
  <si>
    <t>118</t>
  </si>
  <si>
    <t>634911114</t>
  </si>
  <si>
    <t>Řezání dilatačních spár š 5 mm hl do 80 mm v čerstvé betonové mazanině</t>
  </si>
  <si>
    <t>-1302250490</t>
  </si>
  <si>
    <t>"dilatace - krycí desky zídek a´ 3000 mm</t>
  </si>
  <si>
    <t>(krD/0,6)/3,0*0,6</t>
  </si>
  <si>
    <t>119</t>
  </si>
  <si>
    <t>637121111</t>
  </si>
  <si>
    <t>Okapový chodník z kačírku tl 100 mm s udusáním</t>
  </si>
  <si>
    <t>-256232502</t>
  </si>
  <si>
    <t>"plocha kačírku=" 7,87+3,74+4,65+6,54+3,72+6,13</t>
  </si>
  <si>
    <t>637311122.3</t>
  </si>
  <si>
    <t>Okapový chodník z betonových zahradních obrubníků 1000x50x250 mm stojatých, lože beton</t>
  </si>
  <si>
    <t>-462420784</t>
  </si>
  <si>
    <t>"obrubník u okapového chodníku z kačírku</t>
  </si>
  <si>
    <t>0,35+26,335+20,532+0,35</t>
  </si>
  <si>
    <t>121</t>
  </si>
  <si>
    <t>914111111</t>
  </si>
  <si>
    <t>Montáž svislé dopravní značky do velikosti 1 m2 objímkami na sloupek nebo konzolu</t>
  </si>
  <si>
    <t>1180534219</t>
  </si>
  <si>
    <t>"zpětné osazení 2 ks značek na sloupku=" 2</t>
  </si>
  <si>
    <t>122</t>
  </si>
  <si>
    <t>914511112</t>
  </si>
  <si>
    <t>Montáž sloupku dopravních značek délky do 3,5 m s betonovým základem a patkou</t>
  </si>
  <si>
    <t>251261877</t>
  </si>
  <si>
    <t>123</t>
  </si>
  <si>
    <t>404452350</t>
  </si>
  <si>
    <t>sloupek Al 60 - 350</t>
  </si>
  <si>
    <t>1733078279</t>
  </si>
  <si>
    <t>124</t>
  </si>
  <si>
    <t>404452400</t>
  </si>
  <si>
    <t>patka hliníková HP 60</t>
  </si>
  <si>
    <t>-893177783</t>
  </si>
  <si>
    <t>125</t>
  </si>
  <si>
    <t>404452530</t>
  </si>
  <si>
    <t>víčko plastové na sloupek 60</t>
  </si>
  <si>
    <t>1373426444</t>
  </si>
  <si>
    <t>126</t>
  </si>
  <si>
    <t>404452560</t>
  </si>
  <si>
    <t>upínací svorka na sloupek US 60</t>
  </si>
  <si>
    <t>1698361644</t>
  </si>
  <si>
    <t>127</t>
  </si>
  <si>
    <t>916331112</t>
  </si>
  <si>
    <t>Osazení zahradního obrubníku betonového do lože z betonu s boční opěrou</t>
  </si>
  <si>
    <t>-1027116952</t>
  </si>
  <si>
    <t>"obrubníky u bet. dlažby - přístup k domům=" obr4</t>
  </si>
  <si>
    <t>128</t>
  </si>
  <si>
    <t>592172110</t>
  </si>
  <si>
    <t>obrubník betonový zahradní šedý 100 x 5 x 25 cm</t>
  </si>
  <si>
    <t>-2017081751</t>
  </si>
  <si>
    <t>obr4*1,01</t>
  </si>
  <si>
    <t>129</t>
  </si>
  <si>
    <t>916371211</t>
  </si>
  <si>
    <t>Osazení skrytého flexibilního zahradního obrubníku plastového jednostranným odkopáním zeminy</t>
  </si>
  <si>
    <t>1283125573</t>
  </si>
  <si>
    <t>"u opěrných zídek - délka</t>
  </si>
  <si>
    <t>6,999+3,745+1,93+0,3+1,939+9,757+4,3+0,3+0,3+5,62+5,086</t>
  </si>
  <si>
    <t>9,683+1,95+0,3+3,797+6,976</t>
  </si>
  <si>
    <t>130</t>
  </si>
  <si>
    <t>2724518-2</t>
  </si>
  <si>
    <t>Neviditelný obrubník z polypropylenu výšky 100 mm, délka 1000 mm, kotvený pomocí hřebů</t>
  </si>
  <si>
    <t>941843956</t>
  </si>
  <si>
    <t>obrPL/1,0*1,03</t>
  </si>
  <si>
    <t>131</t>
  </si>
  <si>
    <t>2724518-3</t>
  </si>
  <si>
    <t>Kotvící hřeb pro fixaci plastového obrubníku 250x15 mm (spotřeba 3 hřeby /m)</t>
  </si>
  <si>
    <t>1241728386</t>
  </si>
  <si>
    <t>obrPL*3*1,03</t>
  </si>
  <si>
    <t>132</t>
  </si>
  <si>
    <t>919735122</t>
  </si>
  <si>
    <t>Řezání stávajícího betonového krytu hl do 100 mm</t>
  </si>
  <si>
    <t>1668839266</t>
  </si>
  <si>
    <t>"oprava schod. stupňů=" trh1</t>
  </si>
  <si>
    <t>"zámková dlažba u odvod. žlabu=" zlab</t>
  </si>
  <si>
    <t>133</t>
  </si>
  <si>
    <t>919735122.1</t>
  </si>
  <si>
    <t>Řezání stávajícího betonového krytu hl do 50 mm</t>
  </si>
  <si>
    <t>1895045564</t>
  </si>
  <si>
    <t>"srovnatelná položka pro řezání bet. dlažby</t>
  </si>
  <si>
    <t>"u zdiva apod.</t>
  </si>
  <si>
    <t>"plocha nad schodištěm u budovy školy</t>
  </si>
  <si>
    <t>3,68+6,14+1,982+23,57+1,993+6,1474+3,68</t>
  </si>
  <si>
    <t>"podesty schodiště</t>
  </si>
  <si>
    <t>4,878+2,516+2,368+4,858+2,607*2+(2,351+2,339-1,2*2)</t>
  </si>
  <si>
    <t>3,165*2+1,497+2,957*2+1,482</t>
  </si>
  <si>
    <t>4,858+2,617</t>
  </si>
  <si>
    <t>134</t>
  </si>
  <si>
    <t>935932314</t>
  </si>
  <si>
    <t>Odvodňovací plastový žlab pro zatížení C250 vnitřní š 100 mm s roštem můstkovým z litiny</t>
  </si>
  <si>
    <t>-722584966</t>
  </si>
  <si>
    <t xml:space="preserve">"poznámka: v ceně žlab, rošty vč. uchycení, koncové desky, beton pro obetonování </t>
  </si>
  <si>
    <t>"délka=" 26,5+9,095+16,0</t>
  </si>
  <si>
    <t>"odpočet kalové vpusti=" -0,5*3</t>
  </si>
  <si>
    <t>135</t>
  </si>
  <si>
    <t>935932611</t>
  </si>
  <si>
    <t>Vpusť s kalovým košem pro plastový žlab vnitřní š 100 mm</t>
  </si>
  <si>
    <t>-30549298</t>
  </si>
  <si>
    <t>136</t>
  </si>
  <si>
    <t>936001001</t>
  </si>
  <si>
    <t>Montáž prvků městské a zahradní architektury hmotnosti do 0,1 t</t>
  </si>
  <si>
    <t>-1147256756</t>
  </si>
  <si>
    <t>"srovnatelná položka pro montáž zahradních obrub=" 8+8</t>
  </si>
  <si>
    <t>137</t>
  </si>
  <si>
    <t>592172-01</t>
  </si>
  <si>
    <t>Zahradní obruba - přímý dílec 990x400x350 mm přírodní, hladký</t>
  </si>
  <si>
    <t>-1211888653</t>
  </si>
  <si>
    <t>"viz v.č. D08=" 4*2</t>
  </si>
  <si>
    <t>138</t>
  </si>
  <si>
    <t>592172-02</t>
  </si>
  <si>
    <t>Zahradní obruba - vnější obloouk 785/1414x300x350 mm, r500, 90°, přírodní, hladký</t>
  </si>
  <si>
    <t>-1473191889</t>
  </si>
  <si>
    <t>139</t>
  </si>
  <si>
    <t>949101111</t>
  </si>
  <si>
    <t>Lešení pomocné pro objekty pozemních staveb s lešeňovou podlahou v do 1,9 m zatížení do 150 kg/m2</t>
  </si>
  <si>
    <t>-1361001546</t>
  </si>
  <si>
    <t>(20,276+1,79+2,704+2,884+5,43+5,657)*0,8</t>
  </si>
  <si>
    <t>(0,9*3+0,467+4,565+1,2+2,67)*0,8</t>
  </si>
  <si>
    <t>(2,274+3,295+1,776+16,0)*0,8</t>
  </si>
  <si>
    <t>140</t>
  </si>
  <si>
    <t>953961113.1</t>
  </si>
  <si>
    <t>Kotvy chemickým tmelem M 12 hl 200 mm do betonu, ŽB nebo kamene s vyvrtáním otvoru</t>
  </si>
  <si>
    <t>630088575</t>
  </si>
  <si>
    <t>"madlo schodiště s LED podsvícením=" 6*3+2</t>
  </si>
  <si>
    <t>141</t>
  </si>
  <si>
    <t>9539611151</t>
  </si>
  <si>
    <t>Kotvy chemickým tmelem M 20 hl 250 mm do betonu, ŽB nebo kamene s vyvrtáním otvoru</t>
  </si>
  <si>
    <t>-309554516</t>
  </si>
  <si>
    <t>"kotvení zábradlí=" ocS</t>
  </si>
  <si>
    <t>142</t>
  </si>
  <si>
    <t>966001312</t>
  </si>
  <si>
    <t>Odstranění odpadkového koše přichyceného páskováním nebo šrouby</t>
  </si>
  <si>
    <t>-1512469457</t>
  </si>
  <si>
    <t>"plocha u školy=" 1</t>
  </si>
  <si>
    <t>143</t>
  </si>
  <si>
    <t>966006132</t>
  </si>
  <si>
    <t>Odstranění značek dopravních nebo orientačních se sloupky s betonovými patkami</t>
  </si>
  <si>
    <t>163213782</t>
  </si>
  <si>
    <t>"dopravní značka při vjezdu na pozemek školy</t>
  </si>
  <si>
    <t>"značka bude zpětně osazena=" 1</t>
  </si>
  <si>
    <t>144</t>
  </si>
  <si>
    <t>966008221</t>
  </si>
  <si>
    <t>Bourání betonového nebo polymerbetonového odvodňovacího žlabu š do 200 mm</t>
  </si>
  <si>
    <t>-84814659</t>
  </si>
  <si>
    <t>145</t>
  </si>
  <si>
    <t>967023693</t>
  </si>
  <si>
    <t>Přisekání kamenných nebo jiných ploch s tvrdým povrchem pl přes 2 m2</t>
  </si>
  <si>
    <t>2114102981</t>
  </si>
  <si>
    <t xml:space="preserve">"odhad - z výměry 90% </t>
  </si>
  <si>
    <t>"betonové podklady stěn - viz provedené sondy</t>
  </si>
  <si>
    <t>"tl. 60-100 mm=" (koB+omBb)*0,9</t>
  </si>
  <si>
    <t>146</t>
  </si>
  <si>
    <t>971042651</t>
  </si>
  <si>
    <t>Vybourání otvorů v betonových příčkách a zdech pl do 4 m2</t>
  </si>
  <si>
    <t>-1158140936</t>
  </si>
  <si>
    <t>"oprava základu opěrné zdi v pohledu vlevo od ul. Palackého</t>
  </si>
  <si>
    <t>2,0*0,4*1,0</t>
  </si>
  <si>
    <t>147</t>
  </si>
  <si>
    <t>975021211</t>
  </si>
  <si>
    <t>Podchycení nadzákladového zdiva pod stropem tl zdiva do 450 mm</t>
  </si>
  <si>
    <t>-695680771</t>
  </si>
  <si>
    <t>"oprava základů=" 2,0</t>
  </si>
  <si>
    <t>148</t>
  </si>
  <si>
    <t>976047231</t>
  </si>
  <si>
    <t>Vybourání betonových nebo ŽB krycích desek tl do100 mm</t>
  </si>
  <si>
    <t>942122642</t>
  </si>
  <si>
    <t>"horní terasa u školy</t>
  </si>
  <si>
    <t>26,548+2,496+5,494+2,614+16,22+4,5</t>
  </si>
  <si>
    <t>"levá strana schodiště v pohledu od ul. Palackého - rovné plochy</t>
  </si>
  <si>
    <t>4,565+(10,429+4,526-3,26-2,69)+3,768</t>
  </si>
  <si>
    <t>1,981+1,926</t>
  </si>
  <si>
    <t>"šikminy</t>
  </si>
  <si>
    <t>"výška 2. schodiště= 286,02-284,15= 1,87 m, šířka schodů = 3,26 m</t>
  </si>
  <si>
    <t xml:space="preserve">   Sqrt(3,26*3,26+1,87*1,87)</t>
  </si>
  <si>
    <t>"výška 3. schodiště= 287,56-286,08= 1,48, šířka schodů = 2,69 m</t>
  </si>
  <si>
    <t xml:space="preserve">   Sqrt(2,69*2,69+1,48*1,48)</t>
  </si>
  <si>
    <t xml:space="preserve">"výška 4. schodiště= 289,21-287,59 = 1,62 m, </t>
  </si>
  <si>
    <t xml:space="preserve">   "šířka schodů = 1,766+3,295+2,274-3,768 = 3,567 m</t>
  </si>
  <si>
    <t xml:space="preserve">   Sqrt(3,567*3,567+1,62*1,62)</t>
  </si>
  <si>
    <t>"pravá strana schodiště v pohledu od ul. Palackého - rovné plochy</t>
  </si>
  <si>
    <t>5,657+5,43+(3,212+2,617+3,26+2,607-1,027+3,805-2,5)</t>
  </si>
  <si>
    <t>2,002+1,934</t>
  </si>
  <si>
    <t>"výška 2. schodiště= 286,01-284,15= 1,86 m, šířka schodů = 3,26 m</t>
  </si>
  <si>
    <t xml:space="preserve">   Sqrt(3,26*3,26+1,86*1,86)</t>
  </si>
  <si>
    <t>"výška 3. schodiště= 287,54-286,06= 1,48, šířka schodů = 2,69 m</t>
  </si>
  <si>
    <t xml:space="preserve">"výška 4. schodiště= 289,18-287,57 = 1,61 m, </t>
  </si>
  <si>
    <t xml:space="preserve">   "šířka schodů = 2,884+2,704+1,709-3,654 = 3,643 m</t>
  </si>
  <si>
    <t xml:space="preserve">   Sqrt(3,643*3,643+1,61*1,61)</t>
  </si>
  <si>
    <t>149</t>
  </si>
  <si>
    <t>978036191</t>
  </si>
  <si>
    <t>Otlučení cementových omítek vnějších ploch rozsahu do 100 %</t>
  </si>
  <si>
    <t>2054648238</t>
  </si>
  <si>
    <t>"břizolitová omítka - plocha dle výpočtu</t>
  </si>
  <si>
    <t>"projektanta=" 92,71</t>
  </si>
  <si>
    <t>"cem. omítka pod ker.obkladady=" koB</t>
  </si>
  <si>
    <t>150</t>
  </si>
  <si>
    <t>979054451</t>
  </si>
  <si>
    <t>Očištění vybouraných zámkových dlaždic s původním spárováním z kameniva těženého</t>
  </si>
  <si>
    <t>-129044547</t>
  </si>
  <si>
    <t>151</t>
  </si>
  <si>
    <t>985131111</t>
  </si>
  <si>
    <t>Očištění ploch stěn, rubu kleneb a podlah tlakovou vodou</t>
  </si>
  <si>
    <t>-1492369625</t>
  </si>
  <si>
    <t>"čistění schodiště</t>
  </si>
  <si>
    <t>"stupně</t>
  </si>
  <si>
    <t>(4,858+0,08*2)*(2,617+0,3)</t>
  </si>
  <si>
    <t>(4,858+0,08*2)*(3,262+0,3)</t>
  </si>
  <si>
    <t>(4,878+0,08*2)*(2,708+0,3)</t>
  </si>
  <si>
    <t>(2,359+2,368+0,08*4)/2*0,3*11</t>
  </si>
  <si>
    <t>(2,516+2,411+0,08*4)/2*0,3*11</t>
  </si>
  <si>
    <t>0,3*4*(1,118+0,08*2)</t>
  </si>
  <si>
    <t>0,3*4*(1,085+0,08*2)</t>
  </si>
  <si>
    <t>"podstupnice</t>
  </si>
  <si>
    <t>(4,858+0,08*2)*(284,1-282,6)</t>
  </si>
  <si>
    <t>(4,858+0,08*2)*(286,02-284,15)</t>
  </si>
  <si>
    <t>(4,878+0,08*2)*(287,86-286,06)</t>
  </si>
  <si>
    <t>(2,359+2,368+0,08*4)/2*(289,21-287,59)</t>
  </si>
  <si>
    <t>(2,516+2,411+0,08*4)/2*(289,18-287,85)</t>
  </si>
  <si>
    <t>(1,118+0,8*2)*(286,63-286,07)</t>
  </si>
  <si>
    <t>(1,085+0,08*2)*(286,62-286,02)</t>
  </si>
  <si>
    <t>152</t>
  </si>
  <si>
    <t>985141111</t>
  </si>
  <si>
    <t>Vyčištění trhlin a dutin ve zdivu š do 30 mm hl do 150 mm</t>
  </si>
  <si>
    <t>-752036810</t>
  </si>
  <si>
    <t>"trhliny v opěrných stěnách - odhad =" 60,0</t>
  </si>
  <si>
    <t>153</t>
  </si>
  <si>
    <t>985411111</t>
  </si>
  <si>
    <t>Beztlakové zalití trhlin a dutin ve zdivu aktivovanou maltou</t>
  </si>
  <si>
    <t>-256966214</t>
  </si>
  <si>
    <t>trh*0,40*0,025</t>
  </si>
  <si>
    <t>154</t>
  </si>
  <si>
    <t>997013211</t>
  </si>
  <si>
    <t>Vnitrostaveništní doprava suti a vybouraných hmot pro budovy v do 6 m ručně</t>
  </si>
  <si>
    <t>-1743859012</t>
  </si>
  <si>
    <t>155</t>
  </si>
  <si>
    <t>997013501</t>
  </si>
  <si>
    <t>Odvoz suti a vybouraných hmot na skládku nebo meziskládku do 1 km se složením</t>
  </si>
  <si>
    <t>-535979137</t>
  </si>
  <si>
    <t>156</t>
  </si>
  <si>
    <t>997013509</t>
  </si>
  <si>
    <t>Příplatek k odvozu suti a vybouraných hmot na skládku ZKD 1 km přes 1 km</t>
  </si>
  <si>
    <t>-1091917841</t>
  </si>
  <si>
    <t>157</t>
  </si>
  <si>
    <t>997013831.3</t>
  </si>
  <si>
    <t>Poplatek za uložení stavebního  odpadu na skládce (skládkovné) k recyklaci</t>
  </si>
  <si>
    <t>-779093622</t>
  </si>
  <si>
    <t>158</t>
  </si>
  <si>
    <t>997221611</t>
  </si>
  <si>
    <t>Nakládání suti na dopravní prostředky pro vodorovnou dopravu</t>
  </si>
  <si>
    <t>470819291</t>
  </si>
  <si>
    <t>159</t>
  </si>
  <si>
    <t>998017002</t>
  </si>
  <si>
    <t>Přesun hmot s omezením mechanizace pro budovy v do 12 m</t>
  </si>
  <si>
    <t>-128645294</t>
  </si>
  <si>
    <t xml:space="preserve">"výškový rozdíl = 289,16-282,6 = 6,56 m </t>
  </si>
  <si>
    <t>"hnotnost =" 198,224-hm1</t>
  </si>
  <si>
    <t>160</t>
  </si>
  <si>
    <t>998229112</t>
  </si>
  <si>
    <t>Přesun hmot ruční pro pozemní komunikace s krytem dlážděným na vzdálenost do 50 m</t>
  </si>
  <si>
    <t>475311262</t>
  </si>
  <si>
    <t>"obory 4, 5, část 9=" 151,466</t>
  </si>
  <si>
    <t>161</t>
  </si>
  <si>
    <t>711113125.1</t>
  </si>
  <si>
    <t xml:space="preserve">Izolace proti zemní vlhkosti na svislé ploše za studena těsnicí hmotou -materiál ve specifikaci </t>
  </si>
  <si>
    <t>-1857394493</t>
  </si>
  <si>
    <t>"přechod kamenné schodiště /opěrná zídka - výpočet délky</t>
  </si>
  <si>
    <t>(2,67+0,3)*2+(284,1-282,6)*2</t>
  </si>
  <si>
    <t>(3,260+0,3)*2+(286,02-284,15)*2</t>
  </si>
  <si>
    <t>(2,69+0,3)*2+(287,56-286,08)</t>
  </si>
  <si>
    <t>(11*0,3+289,21-287,59)*2</t>
  </si>
  <si>
    <t>(11*0,3+289,18-287,85)*2</t>
  </si>
  <si>
    <t>(5*0,3+286,63-286,05)*2</t>
  </si>
  <si>
    <t>(5*0,3+286,6-286,003)*2</t>
  </si>
  <si>
    <t>"dvousložková pružná silikátová hydroizolační hmota</t>
  </si>
  <si>
    <t xml:space="preserve">   "šířka 150 mm=" dlP*0,15</t>
  </si>
  <si>
    <t xml:space="preserve">"silikátová hydroizolace </t>
  </si>
  <si>
    <t xml:space="preserve">   "pod břizolit omítku a ker.obklady - 2x nátěr=" 2*(brizO+ko)</t>
  </si>
  <si>
    <t>162</t>
  </si>
  <si>
    <t>5858146-01</t>
  </si>
  <si>
    <t>silikátová hydroizolace k hydroizolacím proti tlakové a netlakové vodě bal. 25 kg (2-4 kg/m2/2nátěry)</t>
  </si>
  <si>
    <t>446950342</t>
  </si>
  <si>
    <t>"Charakteristika</t>
  </si>
  <si>
    <t xml:space="preserve">"silikátová hydroizolace je hydraulicky reagující prášková hmota s  </t>
  </si>
  <si>
    <t>" krystalizujícími účinky, schopná zaplňovat a utěsňovat kapiláry. P</t>
  </si>
  <si>
    <t>"Používá se k hydroizolacím proti zemní vlhkosti, netlakové vodě</t>
  </si>
  <si>
    <t>"a tlakové vodě do 5m vodního sloupce.</t>
  </si>
  <si>
    <t xml:space="preserve">"Hydroizolační povlaky se vyznačují vysokou pevností a odolností  </t>
  </si>
  <si>
    <t>"proti chemickým a mechanickým vlivům.</t>
  </si>
  <si>
    <t>"Silikátová hydroizolace neobsahuje sodu (uhličitan sodný) a chloridy.</t>
  </si>
  <si>
    <t>((brizO+ko)*(2,0+4,0)/2)/25,0</t>
  </si>
  <si>
    <t>163</t>
  </si>
  <si>
    <t>5858146-02</t>
  </si>
  <si>
    <t>Dvousložková pružná silikátová hydroizolační hmota, balení 25 kg prášek + 8 kg tekuté složky (3 kg/m2/2mm/nátěr)</t>
  </si>
  <si>
    <t>1492997695</t>
  </si>
  <si>
    <t xml:space="preserve">"Charakteristika </t>
  </si>
  <si>
    <t xml:space="preserve">"Silikátová pružná izolace  je po odpaření vody stálá v mrazech,  </t>
  </si>
  <si>
    <t>"odolná proti vlivu posypových solí, mechanických účinků</t>
  </si>
  <si>
    <t>"měnám teploty a vodonepropustná.</t>
  </si>
  <si>
    <t xml:space="preserve">"Na základě vysoké pružnosti překryje s jistotou vlasové trhlinky </t>
  </si>
  <si>
    <t xml:space="preserve">"a trhlinky vzniklé smrštěním podkladu a to při 3 mm tloušťce vrstvy do 0,2 mm </t>
  </si>
  <si>
    <t>"a při 4mm tloušťce vrstvy do 0,6 mm šíře.</t>
  </si>
  <si>
    <t>"tl. 3 mm=" 3/2*(dlP*0,15*3,0)/32,0</t>
  </si>
  <si>
    <t>164</t>
  </si>
  <si>
    <t>998711102</t>
  </si>
  <si>
    <t>Přesun hmot tonážní pro izolace proti vodě, vlhkosti a plynům v objektech výšky do 12 m</t>
  </si>
  <si>
    <t>1384807938</t>
  </si>
  <si>
    <t>165</t>
  </si>
  <si>
    <t>998711181</t>
  </si>
  <si>
    <t>Příplatek k přesunu hmot tonážní 711 prováděný bez použití mechanizace</t>
  </si>
  <si>
    <t>1067238913</t>
  </si>
  <si>
    <t>166</t>
  </si>
  <si>
    <t>7411101-1</t>
  </si>
  <si>
    <t>Montáž - Tubka tuhá el. instalační, plastová, pr.20mm (ohyby z ohebné trubky pr.20mm), vč. kotvení</t>
  </si>
  <si>
    <t>-555480384</t>
  </si>
  <si>
    <t>167</t>
  </si>
  <si>
    <t>OZR-12</t>
  </si>
  <si>
    <t>Dodávka - Tubka tuhá el. instalační, plastová, pr.20mm (ohyby z ohebné trubky pr.20mm), vč. kotvení</t>
  </si>
  <si>
    <t>-1132467557</t>
  </si>
  <si>
    <t>168</t>
  </si>
  <si>
    <t>741122211</t>
  </si>
  <si>
    <t>Montáž kabel Cu plný kulatý žíla 3x1,5 až 6 mm2 uložený volně (CYKY)</t>
  </si>
  <si>
    <t>-640680371</t>
  </si>
  <si>
    <t>169</t>
  </si>
  <si>
    <t>3411103-1</t>
  </si>
  <si>
    <t>Kabel CYKY-J 3x2,5mm² černý 50m</t>
  </si>
  <si>
    <t>-1678843361</t>
  </si>
  <si>
    <t>40,0*1,05</t>
  </si>
  <si>
    <t>170</t>
  </si>
  <si>
    <t>7411363-01</t>
  </si>
  <si>
    <t>Montáž - Napojení rozváděčů ve VO lampách</t>
  </si>
  <si>
    <t>-319970984</t>
  </si>
  <si>
    <t>171</t>
  </si>
  <si>
    <t>OZR-01</t>
  </si>
  <si>
    <t>Dodávka - Napojení rozváděčů ve VO lampách</t>
  </si>
  <si>
    <t>kpl.</t>
  </si>
  <si>
    <t>714717826</t>
  </si>
  <si>
    <t>172</t>
  </si>
  <si>
    <t>741210001.1</t>
  </si>
  <si>
    <t>Montáž - Rozvodnice pro nástěnnou montáž</t>
  </si>
  <si>
    <t>-97708438</t>
  </si>
  <si>
    <t xml:space="preserve">"Rozvodnice pro nástěnnou montáž, krytí IP65,  </t>
  </si>
  <si>
    <t xml:space="preserve">"průhledné dveře, počet řad 1, počet modulů v řadě 8,  </t>
  </si>
  <si>
    <t xml:space="preserve">" PE+N, barva šedá, materiál ABS, vnější rozměry  </t>
  </si>
  <si>
    <t>"Š x V x HL): 238 x 231 x 118 mm, vč. výpletu a zapojení</t>
  </si>
  <si>
    <t>"sbr=" 2</t>
  </si>
  <si>
    <t>173</t>
  </si>
  <si>
    <t>OZR-02</t>
  </si>
  <si>
    <t>Dodávka - Rozvodnice pro nástěnnou montáž</t>
  </si>
  <si>
    <t>1772388402</t>
  </si>
  <si>
    <t>174</t>
  </si>
  <si>
    <t>7412400-1</t>
  </si>
  <si>
    <t>Montáž - Jednosložkové lepidlo, na bázi MS polymeru s okamžitou fixací a mimořádně vysokou počáteční přídržností až 500 kg/m2</t>
  </si>
  <si>
    <t>-1375586017</t>
  </si>
  <si>
    <t>175</t>
  </si>
  <si>
    <t>OZR-10</t>
  </si>
  <si>
    <t>Dodávka - Jednosložkové lepidlo, na bázi MS polymeru s okamžitou fixací a mimořádně vysokou počáteční přídržností až 500 kg</t>
  </si>
  <si>
    <t>469477098</t>
  </si>
  <si>
    <t>176</t>
  </si>
  <si>
    <t>741320105</t>
  </si>
  <si>
    <t>Montáž - jistič B10A/1</t>
  </si>
  <si>
    <t>43678572</t>
  </si>
  <si>
    <t>177</t>
  </si>
  <si>
    <t>OZR-07</t>
  </si>
  <si>
    <t>Dodávka -  jistič B10A/1</t>
  </si>
  <si>
    <t>-1697237231</t>
  </si>
  <si>
    <t>178</t>
  </si>
  <si>
    <t>74137-01</t>
  </si>
  <si>
    <t>Montáž - LED pásek venkovní, 12V DC, 4,8W/m</t>
  </si>
  <si>
    <t>493485583</t>
  </si>
  <si>
    <t>179</t>
  </si>
  <si>
    <t>OZR-04</t>
  </si>
  <si>
    <t>Dodávka - LED pásek venkovní, 12V DC, 4,8W/m</t>
  </si>
  <si>
    <t>-244959282</t>
  </si>
  <si>
    <t>180</t>
  </si>
  <si>
    <t>74137-02</t>
  </si>
  <si>
    <t>Montáž -LED zdroj 12V 75W na DIN lištu</t>
  </si>
  <si>
    <t>1049378510</t>
  </si>
  <si>
    <t>181</t>
  </si>
  <si>
    <t>OZR-05</t>
  </si>
  <si>
    <t>Dodávka - LED zdroj 12V 75W na DIN lištu</t>
  </si>
  <si>
    <t>1974948341</t>
  </si>
  <si>
    <t>182</t>
  </si>
  <si>
    <t>74137-03</t>
  </si>
  <si>
    <t>Montáž - LED profil hliníkový nástěnný</t>
  </si>
  <si>
    <t>1972891473</t>
  </si>
  <si>
    <t>183</t>
  </si>
  <si>
    <t>OZR-06</t>
  </si>
  <si>
    <t>Dodávka -LED profil hliníkový nástěnný</t>
  </si>
  <si>
    <t>-1552636558</t>
  </si>
  <si>
    <t>184</t>
  </si>
  <si>
    <t>74137-04</t>
  </si>
  <si>
    <t>Montáž - Difuzor pro hliníkový profil</t>
  </si>
  <si>
    <t>-1187094290</t>
  </si>
  <si>
    <t>185</t>
  </si>
  <si>
    <t>OZR-08</t>
  </si>
  <si>
    <t>Dodávka - Difuzor pro hliníkový profil</t>
  </si>
  <si>
    <t>1967359329</t>
  </si>
  <si>
    <t>25,0*1,05</t>
  </si>
  <si>
    <t>186</t>
  </si>
  <si>
    <t>74137-05</t>
  </si>
  <si>
    <t>Montáž -Materiál pro napojení LED pásků</t>
  </si>
  <si>
    <t>-1516255886</t>
  </si>
  <si>
    <t>187</t>
  </si>
  <si>
    <t>OZR-09</t>
  </si>
  <si>
    <t>Dodávka - Materiál pro napojení LED pásků</t>
  </si>
  <si>
    <t>-1282842785</t>
  </si>
  <si>
    <t>188</t>
  </si>
  <si>
    <t>741810001</t>
  </si>
  <si>
    <t>Celková prohlídka elektrického rozvodu a zařízení do 100 000,- Kč</t>
  </si>
  <si>
    <t>1790028506</t>
  </si>
  <si>
    <t>189</t>
  </si>
  <si>
    <t>74199-1</t>
  </si>
  <si>
    <t>Dodávka a montáž spotřební materiál</t>
  </si>
  <si>
    <t>celek</t>
  </si>
  <si>
    <t>1281241168</t>
  </si>
  <si>
    <t>190</t>
  </si>
  <si>
    <t>210802307</t>
  </si>
  <si>
    <t>Montáž měděných vodičů CYSY, HO5-F, HO5 VVH2-F, HO7RN do 1 kV 3x1 mm2 uložených volně</t>
  </si>
  <si>
    <t>-1948291500</t>
  </si>
  <si>
    <t>191</t>
  </si>
  <si>
    <t>3414380-1</t>
  </si>
  <si>
    <t>H05VV-F 3G1 (CYSY 3Cx1) 3x1 silový kabel k pohyblivým přívodům</t>
  </si>
  <si>
    <t>1960337939</t>
  </si>
  <si>
    <t>55,0*1,05</t>
  </si>
  <si>
    <t>192</t>
  </si>
  <si>
    <t>460150033</t>
  </si>
  <si>
    <t>Hloubení kabelových zapažených i nezapažených rýh ručně š do 40 cm, hl 50 cm, v hornině tř 3</t>
  </si>
  <si>
    <t>909046227</t>
  </si>
  <si>
    <t>460421081</t>
  </si>
  <si>
    <t>Lože kabelů z písku nebo štěrkopísku tl 5 cm nad kabel, kryté plastovou folií, š lože do 25 cm</t>
  </si>
  <si>
    <t>-1345400520</t>
  </si>
  <si>
    <t>194</t>
  </si>
  <si>
    <t>460520172</t>
  </si>
  <si>
    <t>Montáž trubek ochranných plastových ohebných do 50 mm uložených do rýhy</t>
  </si>
  <si>
    <t>-1382687322</t>
  </si>
  <si>
    <t>195</t>
  </si>
  <si>
    <t>345713500</t>
  </si>
  <si>
    <t>trubka elektroinstalační ohebná HDPE+LDPE KF 09040</t>
  </si>
  <si>
    <t>-652563129</t>
  </si>
  <si>
    <t>70,0*1,05</t>
  </si>
  <si>
    <t>196</t>
  </si>
  <si>
    <t>460560023</t>
  </si>
  <si>
    <t>Zásyp rýh ručně šířky do 40 cm, hloubky 40 cm, z horniny třídy 3</t>
  </si>
  <si>
    <t>212239096</t>
  </si>
  <si>
    <t>197</t>
  </si>
  <si>
    <t>013254000</t>
  </si>
  <si>
    <t>Dokumentace skutečného provedení stavby - elektroinstalace</t>
  </si>
  <si>
    <t>sbr.</t>
  </si>
  <si>
    <t>1024</t>
  </si>
  <si>
    <t>-465849412</t>
  </si>
  <si>
    <t>198</t>
  </si>
  <si>
    <t>045002000</t>
  </si>
  <si>
    <t>Kompletační a koordinační činnost - elektro</t>
  </si>
  <si>
    <t>-25052859</t>
  </si>
  <si>
    <t>"celková koordinace a plánování stavby=" 1</t>
  </si>
  <si>
    <t>199</t>
  </si>
  <si>
    <t>065002000</t>
  </si>
  <si>
    <t>Mimostaveništní doprava materiálů - elektro</t>
  </si>
  <si>
    <t>-124143226</t>
  </si>
  <si>
    <t>200</t>
  </si>
  <si>
    <t>767161123</t>
  </si>
  <si>
    <t>Montáž zábradlí rovného z trubek do ocelové konstrukce hmotnosti do 20 kg</t>
  </si>
  <si>
    <t>1458798670</t>
  </si>
  <si>
    <t>"viz v.č. D07</t>
  </si>
  <si>
    <t>"délka celkem=" 96,3</t>
  </si>
  <si>
    <t>201</t>
  </si>
  <si>
    <t>553-zam42</t>
  </si>
  <si>
    <t>Cenový normativ materiálu - trubky ocelové</t>
  </si>
  <si>
    <t>-236351648</t>
  </si>
  <si>
    <t>"výroba zábradlí</t>
  </si>
  <si>
    <t>"počet ocel sloupků a´ 2000 mm</t>
  </si>
  <si>
    <t>"26,548/2,0+1=" 14</t>
  </si>
  <si>
    <t>"(2,495+5,494+2,614)/2,0+1"7</t>
  </si>
  <si>
    <t>"(16,22+0,902+4,5)+3=" 25</t>
  </si>
  <si>
    <t>"(1,766+3,295+2,274)/2,0=" 4</t>
  </si>
  <si>
    <t>"(2,884+2,704+1,709)/2,0=" 4</t>
  </si>
  <si>
    <t>"10,0/2,0+1=" 6</t>
  </si>
  <si>
    <t>20,0/2,0+1</t>
  </si>
  <si>
    <t>"výpočet váhy zábradlí</t>
  </si>
  <si>
    <t>"ocelový trn D 20 mm/200 mm (2,45 kg/m)=" ocS*0,20*2,45</t>
  </si>
  <si>
    <t>"ocel.trubka bezešvá 60,3/2,9 (4,11 kg/m2)=" ocS*0,25*4,11</t>
  </si>
  <si>
    <t>"ocel.trubka bezešvá 70/3,2 (5,27 kg/m)</t>
  </si>
  <si>
    <t xml:space="preserve">   ocS*(0,13+0,72+0,05)*5,27</t>
  </si>
  <si>
    <t>"ocel.trubka bezešvá 38/2,6 (2,27 kg/m)</t>
  </si>
  <si>
    <t xml:space="preserve">  2*(zabr-ocS*0,04)*2,27</t>
  </si>
  <si>
    <t>"ocel.trubka bezešvá 22/2,6 (1,24 kg/m)</t>
  </si>
  <si>
    <t xml:space="preserve">  3*(zabr-ocS*0,04)*1,24</t>
  </si>
  <si>
    <t>"víčka průměr 70 mm tl. 5 a 10 mm (u trnu)</t>
  </si>
  <si>
    <t xml:space="preserve">   ocS*0,1*0,1*(41,0+82,0)</t>
  </si>
  <si>
    <t>"šroub + matice (0,1 kg/kus) =" ocS*0,1</t>
  </si>
  <si>
    <t>202</t>
  </si>
  <si>
    <t>553-zam4</t>
  </si>
  <si>
    <t>Zámečnický výrobek z trubek černých</t>
  </si>
  <si>
    <t>2084857603</t>
  </si>
  <si>
    <t>z1*1,08</t>
  </si>
  <si>
    <t>203</t>
  </si>
  <si>
    <t>767161813</t>
  </si>
  <si>
    <t>Demontáž zábradlí rovného nerozebíratelného hmotnosti 1m zábradlí do 20 kg</t>
  </si>
  <si>
    <t>1873419753</t>
  </si>
  <si>
    <t>"délka dle výpočtu projektanta, vč. zábradlí u.Palackého=" 111,8</t>
  </si>
  <si>
    <t>"odpočet=" -zabrB2</t>
  </si>
  <si>
    <t>204</t>
  </si>
  <si>
    <t>767161823</t>
  </si>
  <si>
    <t>Demontáž zábradlí schodišťového nerozebíratelného hmotnosti 1m zábradlí do 20 kg</t>
  </si>
  <si>
    <t>1596684292</t>
  </si>
  <si>
    <t>"výpočet viz obor 9..</t>
  </si>
  <si>
    <t>"délka na schoddišti=" x1+x2</t>
  </si>
  <si>
    <t>205</t>
  </si>
  <si>
    <t>767165111</t>
  </si>
  <si>
    <t>Montáž zábradlí rovného madla z trubek nebo tenkostěnných profilů šroubovaného</t>
  </si>
  <si>
    <t>-167924905</t>
  </si>
  <si>
    <t>"délka madel celkem dle výpočtu projektanta=" 19,4</t>
  </si>
  <si>
    <t>206</t>
  </si>
  <si>
    <t>55310-01</t>
  </si>
  <si>
    <t xml:space="preserve">Madlo nerez  pro LED osvětlení D50 mm, kotvení na stěnu  </t>
  </si>
  <si>
    <t>-1030629979</t>
  </si>
  <si>
    <t>"viz v.č. D07=" madN</t>
  </si>
  <si>
    <t>207</t>
  </si>
  <si>
    <t>998767102</t>
  </si>
  <si>
    <t>Přesun hmot tonážní pro zámečnické konstrukce v objektech v do 12 m</t>
  </si>
  <si>
    <t>550365273</t>
  </si>
  <si>
    <t>208</t>
  </si>
  <si>
    <t>998767181</t>
  </si>
  <si>
    <t>Příplatek k přesunu hmot tonážní 767 prováděný bez použití mechanizace</t>
  </si>
  <si>
    <t>1247734940</t>
  </si>
  <si>
    <t>209</t>
  </si>
  <si>
    <t>777111111</t>
  </si>
  <si>
    <t>Vysátí podkladu před provedením lité podlahy</t>
  </si>
  <si>
    <t>-1770034828</t>
  </si>
  <si>
    <t>210</t>
  </si>
  <si>
    <t>777111141</t>
  </si>
  <si>
    <t>Otryskání podkladu před provedením lité podlahy</t>
  </si>
  <si>
    <t>-1533153380</t>
  </si>
  <si>
    <t>211</t>
  </si>
  <si>
    <t>777131103</t>
  </si>
  <si>
    <t>Penetrační epoxidový nátěr podlahy na vlhký nebo nenasákavý podklad</t>
  </si>
  <si>
    <t>-1336436825</t>
  </si>
  <si>
    <t>212</t>
  </si>
  <si>
    <t>777211012</t>
  </si>
  <si>
    <t>Podlahy z epoxidové pryskyřice a oblázků křemičitých frakce 2 až 5 mm tl. 14 mm</t>
  </si>
  <si>
    <t>-594648178</t>
  </si>
  <si>
    <t>"u šaten=" 4,5*0,902</t>
  </si>
  <si>
    <t>213</t>
  </si>
  <si>
    <t>777612103</t>
  </si>
  <si>
    <t>Uzavírací epoxidový transparentní nátěr podlahy</t>
  </si>
  <si>
    <t>-593903384</t>
  </si>
  <si>
    <t>214</t>
  </si>
  <si>
    <t>998777102</t>
  </si>
  <si>
    <t>Přesun hmot tonážní pro podlahy lité v objektech v do 12 m</t>
  </si>
  <si>
    <t>635258783</t>
  </si>
  <si>
    <t>215</t>
  </si>
  <si>
    <t>998777181</t>
  </si>
  <si>
    <t>Příplatek k přesunu hmot tonážní 777 prováděný bez použití mechanizace</t>
  </si>
  <si>
    <t>1294358565</t>
  </si>
  <si>
    <t>216</t>
  </si>
  <si>
    <t>781495111</t>
  </si>
  <si>
    <t>Penetrace podkladu vnitřních obkladů</t>
  </si>
  <si>
    <t>1452867140</t>
  </si>
  <si>
    <t>"srovnatelná položka pro enetraci obkladů vnějších=" ko</t>
  </si>
  <si>
    <t>217</t>
  </si>
  <si>
    <t>781731810</t>
  </si>
  <si>
    <t>Demontáž obkladů z obkladaček cihelných kladených do malty</t>
  </si>
  <si>
    <t>1133438320</t>
  </si>
  <si>
    <t>"cihelný obklad - plocha dle výpočtu</t>
  </si>
  <si>
    <t>"projektanta=" 186,75</t>
  </si>
  <si>
    <t>218</t>
  </si>
  <si>
    <t>781734111</t>
  </si>
  <si>
    <t>Montáž obkladů vnějších z obkladaček cihelných do 50 ks/m2 lepené flexibilním lepidlem</t>
  </si>
  <si>
    <t>-1166181089</t>
  </si>
  <si>
    <t>"počet 48 ks/m2 vč. spáry</t>
  </si>
  <si>
    <t>"plocha dle výpočtu projektanta (plocha nad terénem)=" 86,46</t>
  </si>
  <si>
    <t xml:space="preserve">"plocha  - 70 mm pod terénem </t>
  </si>
  <si>
    <t>219</t>
  </si>
  <si>
    <t>5962311-1</t>
  </si>
  <si>
    <t>Obkladový cihelný pásek ve vysoké kvalitě, mrazuvzdorný, stálobarevný, dlouhá životnost 240 × 71 × 9 mm, barva červená</t>
  </si>
  <si>
    <t>1223514585</t>
  </si>
  <si>
    <t>"spotřeba 48 ks/m2=" ko*48*1,10</t>
  </si>
  <si>
    <t>220</t>
  </si>
  <si>
    <t>998781102</t>
  </si>
  <si>
    <t>Přesun hmot tonážní pro obklady keramické v objektech v do 12 m</t>
  </si>
  <si>
    <t>43460335</t>
  </si>
  <si>
    <t>221</t>
  </si>
  <si>
    <t>998781181</t>
  </si>
  <si>
    <t>Příplatek k přesunu hmot tonážní 781 prováděný bez použití mechanizace</t>
  </si>
  <si>
    <t>1825301060</t>
  </si>
  <si>
    <t>222</t>
  </si>
  <si>
    <t>783009421.1</t>
  </si>
  <si>
    <t>Bezpečnostní šrafování stěnových nebo podlahových hran - lepením, materiál ve specifikaci</t>
  </si>
  <si>
    <t>-1803567127</t>
  </si>
  <si>
    <t>"nástupní a výstupní schodišťové stupně</t>
  </si>
  <si>
    <t>"(cca 80 mm na bočních stranách po přisekání stěn)</t>
  </si>
  <si>
    <t>4,858*4+1,118*2+1,085*2+4,878*2</t>
  </si>
  <si>
    <t>2,368+2,359+2,516+2,411</t>
  </si>
  <si>
    <t>"cca 80 mm na bočních stranách po přisekání stěn</t>
  </si>
  <si>
    <t>0,08*2*7</t>
  </si>
  <si>
    <t>223</t>
  </si>
  <si>
    <t>7355801-2</t>
  </si>
  <si>
    <t>Výstražná samolepící PVC páska s kaučukovým lepidlem (5 cm x 33 m), síla materiálu 150 mikronů (0,15mm) - velmi odolná</t>
  </si>
  <si>
    <t>1536691494</t>
  </si>
  <si>
    <t>bezp*1,10</t>
  </si>
  <si>
    <t>224</t>
  </si>
  <si>
    <t>783301313</t>
  </si>
  <si>
    <t>Odmaštění zámečnických konstrukcí ředidlovým odmašťovačem</t>
  </si>
  <si>
    <t>-958846726</t>
  </si>
  <si>
    <t>225</t>
  </si>
  <si>
    <t>783306801</t>
  </si>
  <si>
    <t>Odstranění nátěru ze zámečnických konstrukcí obroušením</t>
  </si>
  <si>
    <t>-1210682391</t>
  </si>
  <si>
    <t>"v pohledu na vstup pravá strana op.zdi</t>
  </si>
  <si>
    <t>"porubí plyn=" 9,0*(2*pi*0,04)</t>
  </si>
  <si>
    <t>"plechové skříně armatur plynu</t>
  </si>
  <si>
    <t>2*(0,35*0,35*5)+0,6*0,6+0,6*0,3*3</t>
  </si>
  <si>
    <t>226</t>
  </si>
  <si>
    <t>783315101</t>
  </si>
  <si>
    <t>Mezinátěr jednonásobný syntetický standardní zámečnických konstrukcí</t>
  </si>
  <si>
    <t>582915934</t>
  </si>
  <si>
    <t>227</t>
  </si>
  <si>
    <t>783317101</t>
  </si>
  <si>
    <t>Krycí jednonásobný syntetický standardní nátěr zámečnických konstrukcí</t>
  </si>
  <si>
    <t>523257664</t>
  </si>
  <si>
    <t>228</t>
  </si>
  <si>
    <t>783826655</t>
  </si>
  <si>
    <t>Hydrofobizační transparentní silikonový nátěr lícového zdiva</t>
  </si>
  <si>
    <t>38835729</t>
  </si>
  <si>
    <t>229</t>
  </si>
  <si>
    <t>783826675</t>
  </si>
  <si>
    <t>Hydrofobizační transparentní silikonový nátěr hrubých betonových povrchů nebo hrubých omítek</t>
  </si>
  <si>
    <t>806062926</t>
  </si>
  <si>
    <t>230</t>
  </si>
  <si>
    <t>245510950</t>
  </si>
  <si>
    <t>impregnace vodná silikonová pro vnější prostory  bal. 25 kg</t>
  </si>
  <si>
    <t>-1175389928</t>
  </si>
  <si>
    <t>"odpočet materiálu z cen. položek</t>
  </si>
  <si>
    <t>"na ker. obklady (0,21 kg/m2) =" -ko*0,21</t>
  </si>
  <si>
    <t>"na břizolit (0,15 kg/m2) =" -brizO*0,15</t>
  </si>
  <si>
    <t>231</t>
  </si>
  <si>
    <t>2455109-2</t>
  </si>
  <si>
    <t>Bezrozpouštědlová siloxanová emulze -koncentrát vodou ředitelný 1:8, bezrozpouštědlový fasádní impregnační prostředek</t>
  </si>
  <si>
    <t>litr</t>
  </si>
  <si>
    <t>1214926320</t>
  </si>
  <si>
    <t>"materiál do ceníkové položky</t>
  </si>
  <si>
    <t>"Charekteristiky</t>
  </si>
  <si>
    <t xml:space="preserve">"Výrobek -koncentrát je vodouředitelný, bezrozpouštědlový  </t>
  </si>
  <si>
    <t xml:space="preserve">"fasádní impregnační prostředek. Po naředění vodou mohou  </t>
  </si>
  <si>
    <t>"mohou být tímto výrobkem hydrofobizovány minerální podklady,</t>
  </si>
  <si>
    <t>"které mají dobrou nasákavost, jako jsou např.</t>
  </si>
  <si>
    <t>"cihly, omítky, plynobeton</t>
  </si>
  <si>
    <t xml:space="preserve">"koncentrát, je potřeba ho před použitím naředit s vodou  </t>
  </si>
  <si>
    <t>"v poměru 1:8 a poté postupovat dle technického listu.</t>
  </si>
  <si>
    <t>"Spotřeba</t>
  </si>
  <si>
    <t>"Hydrofobizace fasád ( již naředěný koncentrát v poměru 1:8)</t>
  </si>
  <si>
    <t>"Spotřeba koncentrátu - bez naředění</t>
  </si>
  <si>
    <t xml:space="preserve">"beton: asi 0,02-0,04 l/m2 </t>
  </si>
  <si>
    <t>"vápenocementové výrobky: asi 0,04-0,06 l/m2</t>
  </si>
  <si>
    <t>"omítka: asi 0,05-0,07 l / m2</t>
  </si>
  <si>
    <t>"cihly: asi 0,05-0,07 l / m2</t>
  </si>
  <si>
    <t>(brizO+ko)*(0,05+0,07)/2</t>
  </si>
  <si>
    <t>232</t>
  </si>
  <si>
    <t>2085333399</t>
  </si>
  <si>
    <t>"ředění koncentrátu 8 l/m2</t>
  </si>
  <si>
    <t>((brizO+ko)*8,0)/1000</t>
  </si>
  <si>
    <t>233</t>
  </si>
  <si>
    <t>789231121</t>
  </si>
  <si>
    <t>Provedení otryskání potrubí do DN 50 stupeň zarezavění B stupeň přípravy Sa 3</t>
  </si>
  <si>
    <t>56611180</t>
  </si>
  <si>
    <t>"ocelový trn D 20 mm/200 mm=" ocS*0,20*(2*pi*0,01)</t>
  </si>
  <si>
    <t xml:space="preserve">"ocel.trubka bezešvá 38/2,6 </t>
  </si>
  <si>
    <t xml:space="preserve">  2*(zabr-ocS*0,04)*(2*pi*0,019)</t>
  </si>
  <si>
    <t>"ocel.trubka bezešvá 22/2,6 (</t>
  </si>
  <si>
    <t xml:space="preserve">  3*(zabr-ocS*0,04)*(2*pi*0,011)</t>
  </si>
  <si>
    <t xml:space="preserve">   ocS*(pi*0,035*0,035)*2</t>
  </si>
  <si>
    <t>234</t>
  </si>
  <si>
    <t>789232121</t>
  </si>
  <si>
    <t>Provedení otryskání potrubí do DN 150 stupeň zarezavění B stupeň přípravy Sa 3</t>
  </si>
  <si>
    <t>-1300544026</t>
  </si>
  <si>
    <t>"ocel.trubka bezešvá 60,3/2,9 =" ocS*0,25*(2*pi*0,031)</t>
  </si>
  <si>
    <t xml:space="preserve">"ocel.trubka bezešvá 70/3,2 </t>
  </si>
  <si>
    <t xml:space="preserve">   ocS*(0,13+0,72+0,05)*(2*pi*0,035)</t>
  </si>
  <si>
    <t>235</t>
  </si>
  <si>
    <t>789431231</t>
  </si>
  <si>
    <t>Provedení žárového stříkání potrubí do DN 50 Zn 100 um</t>
  </si>
  <si>
    <t>1741062497</t>
  </si>
  <si>
    <t>236</t>
  </si>
  <si>
    <t>789431232</t>
  </si>
  <si>
    <t>Provedení žárového stříkání potrubí do DN 150 Zn 100 um</t>
  </si>
  <si>
    <t>-1412986139</t>
  </si>
  <si>
    <t>237</t>
  </si>
  <si>
    <t>156251010</t>
  </si>
  <si>
    <t>drát metalizační zinkový (Zn) průměr 3 mm, svitek 25 kg</t>
  </si>
  <si>
    <t>-1394375429</t>
  </si>
  <si>
    <t>(zarS1*1,85+zarS2*1,46)*1,05</t>
  </si>
  <si>
    <t>238</t>
  </si>
  <si>
    <t>78999-01</t>
  </si>
  <si>
    <t>Doprava zábradlí na žárové zinkování a zpět</t>
  </si>
  <si>
    <t>-1413731768</t>
  </si>
  <si>
    <t>z1/1000</t>
  </si>
  <si>
    <t>239</t>
  </si>
  <si>
    <t>HZS1292</t>
  </si>
  <si>
    <t>Hodinová zúčtovací sazba stavební dělník</t>
  </si>
  <si>
    <t>hod</t>
  </si>
  <si>
    <t>512</t>
  </si>
  <si>
    <t>1468278983</t>
  </si>
  <si>
    <t xml:space="preserve">"2x napojení drenáže do stávajícího odvodňovacího </t>
  </si>
  <si>
    <t>" žlabu, utěsnění prostupu - viz v.č. D08=" 1,5</t>
  </si>
  <si>
    <t>"drobné neocenitelné stavebnípráce=" 20,0</t>
  </si>
  <si>
    <t>240</t>
  </si>
  <si>
    <t>Ost-01</t>
  </si>
  <si>
    <t>Cen. odhad - 3D nápis GYMNÁZIUM NOVÝ JIČÍN - výroba</t>
  </si>
  <si>
    <t>1419410049</t>
  </si>
  <si>
    <t>"specifikace</t>
  </si>
  <si>
    <t>"rozměr 4315x1850 mm</t>
  </si>
  <si>
    <t>"rozměr písmene cca 500x500x50 mm</t>
  </si>
  <si>
    <t xml:space="preserve">" materiál kartáčovaný nerez </t>
  </si>
  <si>
    <t>"písmena odsazena distancemi a podsvícena LED směrem do fasády</t>
  </si>
  <si>
    <t>"kpl.=" 1</t>
  </si>
  <si>
    <t>241</t>
  </si>
  <si>
    <t>Ost-02</t>
  </si>
  <si>
    <t>Cen. odhad - 3D nápis GYMNÁZIUM NOVÝ JIČÍN - montáž, doprava</t>
  </si>
  <si>
    <t>1018936861</t>
  </si>
  <si>
    <t>242</t>
  </si>
  <si>
    <t>030001000</t>
  </si>
  <si>
    <t>-656554917</t>
  </si>
  <si>
    <t>"buňkoviště, kontejnery na nářadí, poplatky za energie a vodu,</t>
  </si>
  <si>
    <t>"suché WC vč. servisu, oplocení zařízení staveniště, příp.jiné</t>
  </si>
  <si>
    <t>"zabezbečení vstupu na staveniště nepovolaným osobám</t>
  </si>
  <si>
    <t>"soubor=" 1</t>
  </si>
  <si>
    <t>243</t>
  </si>
  <si>
    <t>034403000</t>
  </si>
  <si>
    <t>Dopravní značení na staveništi</t>
  </si>
  <si>
    <t>119049911</t>
  </si>
  <si>
    <t>"Náplň ceny:</t>
  </si>
  <si>
    <t xml:space="preserve">"- Náklady na vyhotovení návrhu dočasného dopravního   </t>
  </si>
  <si>
    <t>"značení, jeho projednání s dotčenými orgány a organizacemi</t>
  </si>
  <si>
    <t xml:space="preserve">"- dodání dopravních značek, jejich rozmístění a přemísťování, </t>
  </si>
  <si>
    <t xml:space="preserve">"jejich údržba v průběhu výstavby vč. násladného  </t>
  </si>
  <si>
    <t>"odstranění po ukončení  stavebních prací</t>
  </si>
  <si>
    <t>"kpl. =" 1</t>
  </si>
  <si>
    <t>244</t>
  </si>
  <si>
    <t>040001000</t>
  </si>
  <si>
    <t>Inženýrská činnost</t>
  </si>
  <si>
    <t>-1943454141</t>
  </si>
  <si>
    <t>"náplň ceny:</t>
  </si>
  <si>
    <t xml:space="preserve">"1) Kompletní dokladová část dle SoD (revize, atesty, c </t>
  </si>
  <si>
    <t>"   certifikáty, prohlášení o shodě)</t>
  </si>
  <si>
    <t xml:space="preserve">"   po předání a převzetí dokončeného díla a pro zajištění  </t>
  </si>
  <si>
    <t>"   kolaudačního souhlasu:</t>
  </si>
  <si>
    <t xml:space="preserve">"2) Náklady zhotovotele související s prováděním vzorkování  </t>
  </si>
  <si>
    <t xml:space="preserve"> "   dodávaných materiálů a výrobků v souladu s SoD</t>
  </si>
  <si>
    <t xml:space="preserve">"3) Výrobní, dílenská či jiná dokumentace, kterou bude  </t>
  </si>
  <si>
    <t>"    hotovitel potřebovat k realizaci a dokončení díla</t>
  </si>
  <si>
    <t>245</t>
  </si>
  <si>
    <t>049103000</t>
  </si>
  <si>
    <t>Náklady vzniklé v souvislosti s realizací stavby</t>
  </si>
  <si>
    <t>-2118756590</t>
  </si>
  <si>
    <t>"1) Ochrana stávajících inž. sítí na staveništi</t>
  </si>
  <si>
    <t xml:space="preserve">"2) Náklady na přezkoumání podkladů objednatele o stavu  </t>
  </si>
  <si>
    <t xml:space="preserve">"   inž. sítí probíhajících staveništěm nebo dotčenými stavbou </t>
  </si>
  <si>
    <t>"   i mimo území staveniště</t>
  </si>
  <si>
    <t xml:space="preserve">"3) Vytýčení jejich skutečné trasy dle podmínek správců  </t>
  </si>
  <si>
    <t>"   sítí v dokladové části</t>
  </si>
  <si>
    <t xml:space="preserve">"4) Zajištění a zabezpečení stáv. inženýrských sítí  </t>
  </si>
  <si>
    <t>"   a přípojek při výkopových pracích</t>
  </si>
  <si>
    <t xml:space="preserve">"5) Zajištění aktualizace vyjádření správců sítí v případě  </t>
  </si>
  <si>
    <t>"   ukončení platnosti vyjádření</t>
  </si>
  <si>
    <t>"6) Zábor veřejného prostranství</t>
  </si>
  <si>
    <t>246</t>
  </si>
  <si>
    <t>065002000.1</t>
  </si>
  <si>
    <t>Mimostaveništní doprava materiálů</t>
  </si>
  <si>
    <t>494928816</t>
  </si>
  <si>
    <t>247</t>
  </si>
  <si>
    <t>090001000</t>
  </si>
  <si>
    <t>-1099206483</t>
  </si>
  <si>
    <t>"Propagace poskytovatele dotace - povinná publicita:</t>
  </si>
  <si>
    <t>"1) Označení staveniště INFORMAČNÍM PANELEM</t>
  </si>
  <si>
    <t xml:space="preserve">"   rozměr  2,1 x 2,2 m, materiál plastovo-textilní fólie: </t>
  </si>
  <si>
    <t>"2) Označení stavby po jejím dokončení PAMĚTNÍ DESKOU</t>
  </si>
  <si>
    <t xml:space="preserve">"   rozměr 300x400 mm, materiál eloxovaný hliník, : </t>
  </si>
  <si>
    <t>"   gravírované písmo:</t>
  </si>
  <si>
    <t>VP - Vícepráce</t>
  </si>
  <si>
    <t>PN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</si>
</sst>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3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0000A8"/>
      <name val="Trebuchet MS"/>
    </font>
    <font>
      <sz val="8"/>
      <color rgb="FFFF0000"/>
      <name val="Trebuchet MS"/>
    </font>
    <font>
      <sz val="8"/>
      <color rgb="FF800080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sz val="8"/>
      <color rgb="FF000000"/>
      <name val="Trebuchet MS"/>
    </font>
    <font>
      <b/>
      <sz val="12"/>
      <color rgb="FF800000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9"/>
      <color rgb="FF000000"/>
      <name val="Trebuchet MS"/>
    </font>
    <font>
      <sz val="8"/>
      <color rgb="FF960000"/>
      <name val="Trebuchet MS"/>
    </font>
    <font>
      <b/>
      <sz val="8"/>
      <name val="Trebuchet MS"/>
    </font>
    <font>
      <sz val="8"/>
      <color rgb="FFFF0000"/>
      <name val="Trebuchet MS"/>
    </font>
    <font>
      <sz val="8"/>
      <color rgb="FF800080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2" fillId="0" borderId="0" applyNumberFormat="0" applyFill="0" applyBorder="0" applyAlignment="0" applyProtection="0"/>
  </cellStyleXfs>
  <cellXfs count="317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2" borderId="0" xfId="0" applyFont="1" applyFill="1" applyAlignment="1" applyProtection="1">
      <alignment horizontal="left" vertical="center"/>
    </xf>
    <xf numFmtId="0" fontId="13" fillId="2" borderId="0" xfId="0" applyFont="1" applyFill="1" applyAlignment="1" applyProtection="1">
      <alignment vertical="center"/>
    </xf>
    <xf numFmtId="0" fontId="14" fillId="2" borderId="0" xfId="0" applyFont="1" applyFill="1" applyAlignment="1" applyProtection="1">
      <alignment horizontal="left" vertical="center"/>
    </xf>
    <xf numFmtId="0" fontId="15" fillId="2" borderId="0" xfId="1" applyFont="1" applyFill="1" applyAlignment="1" applyProtection="1">
      <alignment vertical="center"/>
    </xf>
    <xf numFmtId="0" fontId="0" fillId="2" borderId="0" xfId="0" applyFill="1"/>
    <xf numFmtId="0" fontId="12" fillId="2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0" fillId="0" borderId="0" xfId="0" applyBorder="1" applyProtection="1"/>
    <xf numFmtId="0" fontId="19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top"/>
    </xf>
    <xf numFmtId="0" fontId="19" fillId="0" borderId="0" xfId="0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 applyProtection="1"/>
    <xf numFmtId="0" fontId="21" fillId="0" borderId="0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22" fillId="0" borderId="7" xfId="0" applyFont="1" applyBorder="1" applyAlignment="1" applyProtection="1">
      <alignment horizontal="left" vertical="center"/>
    </xf>
    <xf numFmtId="0" fontId="0" fillId="0" borderId="7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164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0" fillId="5" borderId="0" xfId="0" applyFont="1" applyFill="1" applyBorder="1" applyAlignment="1" applyProtection="1">
      <alignment vertical="center"/>
    </xf>
    <xf numFmtId="0" fontId="3" fillId="5" borderId="8" xfId="0" applyFont="1" applyFill="1" applyBorder="1" applyAlignment="1" applyProtection="1">
      <alignment horizontal="left" vertical="center"/>
    </xf>
    <xf numFmtId="0" fontId="0" fillId="5" borderId="9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center" vertical="center"/>
    </xf>
    <xf numFmtId="0" fontId="23" fillId="0" borderId="11" xfId="0" applyFont="1" applyBorder="1" applyAlignment="1" applyProtection="1">
      <alignment horizontal="left"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Border="1" applyProtection="1"/>
    <xf numFmtId="0" fontId="0" fillId="0" borderId="15" xfId="0" applyBorder="1" applyProtection="1"/>
    <xf numFmtId="0" fontId="24" fillId="0" borderId="16" xfId="0" applyFont="1" applyBorder="1" applyAlignment="1" applyProtection="1">
      <alignment horizontal="left" vertical="center"/>
    </xf>
    <xf numFmtId="0" fontId="0" fillId="0" borderId="17" xfId="0" applyFont="1" applyBorder="1" applyAlignment="1" applyProtection="1">
      <alignment vertical="center"/>
    </xf>
    <xf numFmtId="0" fontId="24" fillId="0" borderId="17" xfId="0" applyFont="1" applyBorder="1" applyAlignment="1" applyProtection="1">
      <alignment horizontal="left" vertical="center"/>
    </xf>
    <xf numFmtId="0" fontId="0" fillId="0" borderId="18" xfId="0" applyFont="1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25" fillId="0" borderId="0" xfId="0" applyFont="1" applyBorder="1" applyAlignment="1" applyProtection="1">
      <alignment vertical="center"/>
    </xf>
    <xf numFmtId="165" fontId="2" fillId="0" borderId="0" xfId="0" applyNumberFormat="1" applyFont="1" applyBorder="1" applyAlignment="1" applyProtection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5" xfId="0" applyFont="1" applyBorder="1" applyAlignment="1" applyProtection="1">
      <alignment vertical="center"/>
    </xf>
    <xf numFmtId="0" fontId="0" fillId="6" borderId="9" xfId="0" applyFont="1" applyFill="1" applyBorder="1" applyAlignment="1" applyProtection="1">
      <alignment vertical="center"/>
    </xf>
    <xf numFmtId="0" fontId="19" fillId="0" borderId="22" xfId="0" applyFont="1" applyBorder="1" applyAlignment="1" applyProtection="1">
      <alignment horizontal="center" vertical="center" wrapText="1"/>
    </xf>
    <xf numFmtId="0" fontId="19" fillId="0" borderId="23" xfId="0" applyFont="1" applyBorder="1" applyAlignment="1" applyProtection="1">
      <alignment horizontal="center" vertical="center" wrapText="1"/>
    </xf>
    <xf numFmtId="0" fontId="19" fillId="0" borderId="24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27" fillId="0" borderId="0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vertical="center"/>
    </xf>
    <xf numFmtId="4" fontId="26" fillId="0" borderId="14" xfId="0" applyNumberFormat="1" applyFont="1" applyBorder="1" applyAlignment="1" applyProtection="1">
      <alignment vertical="center"/>
    </xf>
    <xf numFmtId="4" fontId="26" fillId="0" borderId="0" xfId="0" applyNumberFormat="1" applyFont="1" applyBorder="1" applyAlignment="1" applyProtection="1">
      <alignment vertical="center"/>
    </xf>
    <xf numFmtId="166" fontId="26" fillId="0" borderId="0" xfId="0" applyNumberFormat="1" applyFont="1" applyBorder="1" applyAlignment="1" applyProtection="1">
      <alignment vertical="center"/>
    </xf>
    <xf numFmtId="4" fontId="26" fillId="0" borderId="15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4" fillId="0" borderId="4" xfId="0" applyFont="1" applyBorder="1" applyAlignment="1" applyProtection="1">
      <alignment vertical="center"/>
    </xf>
    <xf numFmtId="0" fontId="29" fillId="0" borderId="0" xfId="0" applyFont="1" applyBorder="1" applyAlignment="1" applyProtection="1">
      <alignment vertical="center"/>
    </xf>
    <xf numFmtId="0" fontId="30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4" fontId="31" fillId="0" borderId="16" xfId="0" applyNumberFormat="1" applyFont="1" applyBorder="1" applyAlignment="1" applyProtection="1">
      <alignment vertical="center"/>
    </xf>
    <xf numFmtId="4" fontId="31" fillId="0" borderId="17" xfId="0" applyNumberFormat="1" applyFont="1" applyBorder="1" applyAlignment="1" applyProtection="1">
      <alignment vertical="center"/>
    </xf>
    <xf numFmtId="166" fontId="31" fillId="0" borderId="17" xfId="0" applyNumberFormat="1" applyFont="1" applyBorder="1" applyAlignment="1" applyProtection="1">
      <alignment vertical="center"/>
    </xf>
    <xf numFmtId="4" fontId="31" fillId="0" borderId="18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164" fontId="24" fillId="4" borderId="11" xfId="0" applyNumberFormat="1" applyFont="1" applyFill="1" applyBorder="1" applyAlignment="1" applyProtection="1">
      <alignment horizontal="center" vertical="center"/>
      <protection locked="0"/>
    </xf>
    <xf numFmtId="0" fontId="24" fillId="4" borderId="12" xfId="0" applyFont="1" applyFill="1" applyBorder="1" applyAlignment="1" applyProtection="1">
      <alignment horizontal="center" vertical="center"/>
      <protection locked="0"/>
    </xf>
    <xf numFmtId="4" fontId="24" fillId="0" borderId="13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164" fontId="24" fillId="4" borderId="14" xfId="0" applyNumberFormat="1" applyFont="1" applyFill="1" applyBorder="1" applyAlignment="1" applyProtection="1">
      <alignment horizontal="center" vertical="center"/>
      <protection locked="0"/>
    </xf>
    <xf numFmtId="0" fontId="24" fillId="4" borderId="0" xfId="0" applyFont="1" applyFill="1" applyBorder="1" applyAlignment="1" applyProtection="1">
      <alignment horizontal="center" vertical="center"/>
      <protection locked="0"/>
    </xf>
    <xf numFmtId="4" fontId="24" fillId="0" borderId="15" xfId="0" applyNumberFormat="1" applyFont="1" applyBorder="1" applyAlignment="1" applyProtection="1">
      <alignment vertical="center"/>
    </xf>
    <xf numFmtId="164" fontId="24" fillId="4" borderId="16" xfId="0" applyNumberFormat="1" applyFont="1" applyFill="1" applyBorder="1" applyAlignment="1" applyProtection="1">
      <alignment horizontal="center" vertical="center"/>
      <protection locked="0"/>
    </xf>
    <xf numFmtId="0" fontId="24" fillId="4" borderId="17" xfId="0" applyFont="1" applyFill="1" applyBorder="1" applyAlignment="1" applyProtection="1">
      <alignment horizontal="center" vertical="center"/>
      <protection locked="0"/>
    </xf>
    <xf numFmtId="4" fontId="24" fillId="0" borderId="18" xfId="0" applyNumberFormat="1" applyFont="1" applyBorder="1" applyAlignment="1" applyProtection="1">
      <alignment vertical="center"/>
    </xf>
    <xf numFmtId="0" fontId="27" fillId="6" borderId="0" xfId="0" applyFont="1" applyFill="1" applyBorder="1" applyAlignment="1" applyProtection="1">
      <alignment horizontal="left" vertical="center"/>
    </xf>
    <xf numFmtId="0" fontId="0" fillId="6" borderId="0" xfId="0" applyFont="1" applyFill="1" applyBorder="1" applyAlignment="1" applyProtection="1">
      <alignment vertical="center"/>
    </xf>
    <xf numFmtId="0" fontId="0" fillId="2" borderId="0" xfId="0" applyFill="1" applyProtection="1"/>
    <xf numFmtId="0" fontId="32" fillId="0" borderId="0" xfId="0" applyFont="1" applyAlignment="1">
      <alignment horizontal="left" vertical="center"/>
    </xf>
    <xf numFmtId="0" fontId="13" fillId="0" borderId="0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right" vertical="center"/>
    </xf>
    <xf numFmtId="0" fontId="3" fillId="6" borderId="8" xfId="0" applyFont="1" applyFill="1" applyBorder="1" applyAlignment="1" applyProtection="1">
      <alignment horizontal="left" vertical="center"/>
    </xf>
    <xf numFmtId="0" fontId="3" fillId="6" borderId="9" xfId="0" applyFont="1" applyFill="1" applyBorder="1" applyAlignment="1" applyProtection="1">
      <alignment horizontal="right" vertical="center"/>
    </xf>
    <xf numFmtId="0" fontId="3" fillId="6" borderId="9" xfId="0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ont="1" applyAlignment="1" applyProtection="1">
      <alignment vertical="center"/>
    </xf>
    <xf numFmtId="0" fontId="33" fillId="0" borderId="0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25" xfId="0" applyFont="1" applyBorder="1" applyAlignment="1" applyProtection="1">
      <alignment vertical="center"/>
    </xf>
    <xf numFmtId="0" fontId="19" fillId="0" borderId="25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24" fillId="0" borderId="15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</xf>
    <xf numFmtId="0" fontId="24" fillId="0" borderId="18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 wrapText="1"/>
    </xf>
    <xf numFmtId="0" fontId="2" fillId="6" borderId="22" xfId="0" applyFont="1" applyFill="1" applyBorder="1" applyAlignment="1" applyProtection="1">
      <alignment horizontal="center" vertical="center" wrapText="1"/>
    </xf>
    <xf numFmtId="0" fontId="2" fillId="6" borderId="23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166" fontId="37" fillId="0" borderId="12" xfId="0" applyNumberFormat="1" applyFont="1" applyBorder="1" applyAlignment="1" applyProtection="1"/>
    <xf numFmtId="166" fontId="37" fillId="0" borderId="13" xfId="0" applyNumberFormat="1" applyFont="1" applyBorder="1" applyAlignment="1" applyProtection="1"/>
    <xf numFmtId="4" fontId="38" fillId="0" borderId="0" xfId="0" applyNumberFormat="1" applyFont="1" applyAlignment="1">
      <alignment vertical="center"/>
    </xf>
    <xf numFmtId="0" fontId="7" fillId="0" borderId="4" xfId="0" applyFont="1" applyBorder="1" applyAlignment="1" applyProtection="1"/>
    <xf numFmtId="0" fontId="7" fillId="0" borderId="0" xfId="0" applyFont="1" applyBorder="1" applyAlignment="1" applyProtection="1"/>
    <xf numFmtId="0" fontId="5" fillId="0" borderId="0" xfId="0" applyFont="1" applyBorder="1" applyAlignment="1" applyProtection="1">
      <alignment horizontal="left"/>
    </xf>
    <xf numFmtId="0" fontId="7" fillId="0" borderId="5" xfId="0" applyFont="1" applyBorder="1" applyAlignment="1" applyProtection="1"/>
    <xf numFmtId="0" fontId="7" fillId="0" borderId="14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5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Border="1" applyAlignment="1" applyProtection="1">
      <alignment horizontal="left"/>
    </xf>
    <xf numFmtId="0" fontId="0" fillId="0" borderId="25" xfId="0" applyFont="1" applyBorder="1" applyAlignment="1" applyProtection="1">
      <alignment horizontal="center" vertical="center"/>
    </xf>
    <xf numFmtId="49" fontId="0" fillId="0" borderId="25" xfId="0" applyNumberFormat="1" applyFont="1" applyBorder="1" applyAlignment="1" applyProtection="1">
      <alignment horizontal="left" vertical="center" wrapText="1"/>
    </xf>
    <xf numFmtId="0" fontId="0" fillId="0" borderId="25" xfId="0" applyFont="1" applyBorder="1" applyAlignment="1" applyProtection="1">
      <alignment horizontal="center" vertical="center" wrapText="1"/>
    </xf>
    <xf numFmtId="167" fontId="0" fillId="0" borderId="25" xfId="0" applyNumberFormat="1" applyFont="1" applyBorder="1" applyAlignment="1" applyProtection="1">
      <alignment vertical="center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 applyProtection="1">
      <alignment vertical="center"/>
    </xf>
    <xf numFmtId="166" fontId="1" fillId="0" borderId="15" xfId="0" applyNumberFormat="1" applyFont="1" applyBorder="1" applyAlignment="1" applyProtection="1">
      <alignment vertical="center"/>
    </xf>
    <xf numFmtId="0" fontId="8" fillId="0" borderId="4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167" fontId="8" fillId="0" borderId="0" xfId="0" applyNumberFormat="1" applyFont="1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0" fontId="8" fillId="0" borderId="14" xfId="0" applyFont="1" applyBorder="1" applyAlignment="1" applyProtection="1">
      <alignment vertical="center"/>
    </xf>
    <xf numFmtId="0" fontId="8" fillId="0" borderId="15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center"/>
    </xf>
    <xf numFmtId="167" fontId="9" fillId="0" borderId="0" xfId="0" applyNumberFormat="1" applyFont="1" applyBorder="1" applyAlignment="1" applyProtection="1">
      <alignment vertical="center"/>
    </xf>
    <xf numFmtId="0" fontId="9" fillId="0" borderId="5" xfId="0" applyFont="1" applyBorder="1" applyAlignment="1" applyProtection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39" fillId="0" borderId="0" xfId="0" applyFont="1" applyBorder="1" applyAlignment="1" applyProtection="1">
      <alignment horizontal="left" vertical="center"/>
    </xf>
    <xf numFmtId="167" fontId="10" fillId="0" borderId="0" xfId="0" applyNumberFormat="1" applyFont="1" applyBorder="1" applyAlignment="1" applyProtection="1">
      <alignment vertical="center"/>
    </xf>
    <xf numFmtId="0" fontId="10" fillId="0" borderId="5" xfId="0" applyFont="1" applyBorder="1" applyAlignment="1" applyProtection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40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0" fontId="11" fillId="0" borderId="5" xfId="0" applyFont="1" applyBorder="1" applyAlignment="1" applyProtection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41" fillId="0" borderId="25" xfId="0" applyFont="1" applyBorder="1" applyAlignment="1" applyProtection="1">
      <alignment horizontal="center" vertical="center"/>
    </xf>
    <xf numFmtId="49" fontId="41" fillId="0" borderId="25" xfId="0" applyNumberFormat="1" applyFont="1" applyBorder="1" applyAlignment="1" applyProtection="1">
      <alignment horizontal="left" vertical="center" wrapText="1"/>
    </xf>
    <xf numFmtId="0" fontId="41" fillId="0" borderId="25" xfId="0" applyFont="1" applyBorder="1" applyAlignment="1" applyProtection="1">
      <alignment horizontal="center" vertical="center" wrapText="1"/>
    </xf>
    <xf numFmtId="167" fontId="41" fillId="0" borderId="25" xfId="0" applyNumberFormat="1" applyFont="1" applyBorder="1" applyAlignment="1" applyProtection="1">
      <alignment vertical="center"/>
    </xf>
    <xf numFmtId="0" fontId="0" fillId="4" borderId="25" xfId="0" applyFont="1" applyFill="1" applyBorder="1" applyAlignment="1" applyProtection="1">
      <alignment horizontal="center" vertical="center"/>
      <protection locked="0"/>
    </xf>
    <xf numFmtId="49" fontId="0" fillId="4" borderId="25" xfId="0" applyNumberFormat="1" applyFont="1" applyFill="1" applyBorder="1" applyAlignment="1" applyProtection="1">
      <alignment horizontal="left" vertical="center" wrapText="1"/>
      <protection locked="0"/>
    </xf>
    <xf numFmtId="0" fontId="0" fillId="4" borderId="25" xfId="0" applyFont="1" applyFill="1" applyBorder="1" applyAlignment="1" applyProtection="1">
      <alignment horizontal="center" vertical="center" wrapText="1"/>
      <protection locked="0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horizontal="center" vertical="center"/>
      <protection locked="0"/>
    </xf>
    <xf numFmtId="4" fontId="27" fillId="0" borderId="0" xfId="0" applyNumberFormat="1" applyFont="1" applyBorder="1" applyAlignment="1" applyProtection="1">
      <alignment vertical="center"/>
    </xf>
    <xf numFmtId="4" fontId="27" fillId="6" borderId="0" xfId="0" applyNumberFormat="1" applyFont="1" applyFill="1" applyBorder="1" applyAlignment="1" applyProtection="1">
      <alignment vertical="center"/>
    </xf>
    <xf numFmtId="0" fontId="16" fillId="3" borderId="0" xfId="0" applyFont="1" applyFill="1" applyAlignment="1">
      <alignment horizontal="center" vertical="center"/>
    </xf>
    <xf numFmtId="0" fontId="0" fillId="0" borderId="0" xfId="0"/>
    <xf numFmtId="0" fontId="6" fillId="4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</xf>
    <xf numFmtId="4" fontId="6" fillId="4" borderId="0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 applyProtection="1">
      <alignment vertical="center"/>
    </xf>
    <xf numFmtId="0" fontId="2" fillId="6" borderId="8" xfId="0" applyFont="1" applyFill="1" applyBorder="1" applyAlignment="1" applyProtection="1">
      <alignment horizontal="center" vertical="center"/>
    </xf>
    <xf numFmtId="0" fontId="2" fillId="6" borderId="9" xfId="0" applyFont="1" applyFill="1" applyBorder="1" applyAlignment="1" applyProtection="1">
      <alignment horizontal="left"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left" vertical="center"/>
    </xf>
    <xf numFmtId="4" fontId="30" fillId="0" borderId="0" xfId="0" applyNumberFormat="1" applyFont="1" applyBorder="1" applyAlignment="1" applyProtection="1">
      <alignment vertical="center"/>
    </xf>
    <xf numFmtId="0" fontId="30" fillId="0" borderId="0" xfId="0" applyFont="1" applyBorder="1" applyAlignment="1" applyProtection="1">
      <alignment vertical="center"/>
    </xf>
    <xf numFmtId="0" fontId="29" fillId="0" borderId="0" xfId="0" applyFont="1" applyBorder="1" applyAlignment="1" applyProtection="1">
      <alignment horizontal="left" vertical="center" wrapText="1"/>
    </xf>
    <xf numFmtId="4" fontId="27" fillId="0" borderId="0" xfId="0" applyNumberFormat="1" applyFont="1" applyBorder="1" applyAlignment="1" applyProtection="1">
      <alignment horizontal="right" vertical="center"/>
    </xf>
    <xf numFmtId="0" fontId="17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4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164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left" vertical="center"/>
    </xf>
    <xf numFmtId="0" fontId="0" fillId="5" borderId="9" xfId="0" applyFont="1" applyFill="1" applyBorder="1" applyAlignment="1" applyProtection="1">
      <alignment vertical="center"/>
    </xf>
    <xf numFmtId="4" fontId="3" fillId="5" borderId="9" xfId="0" applyNumberFormat="1" applyFont="1" applyFill="1" applyBorder="1" applyAlignment="1" applyProtection="1">
      <alignment vertical="center"/>
    </xf>
    <xf numFmtId="0" fontId="0" fillId="5" borderId="10" xfId="0" applyFont="1" applyFill="1" applyBorder="1" applyAlignment="1" applyProtection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Border="1" applyProtection="1"/>
    <xf numFmtId="0" fontId="3" fillId="0" borderId="0" xfId="0" applyFont="1" applyBorder="1" applyAlignment="1" applyProtection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4" fontId="13" fillId="0" borderId="0" xfId="0" applyNumberFormat="1" applyFont="1" applyBorder="1" applyAlignment="1" applyProtection="1">
      <alignment vertical="center"/>
    </xf>
    <xf numFmtId="4" fontId="22" fillId="0" borderId="7" xfId="0" applyNumberFormat="1" applyFont="1" applyBorder="1" applyAlignment="1" applyProtection="1">
      <alignment vertical="center"/>
    </xf>
    <xf numFmtId="0" fontId="0" fillId="0" borderId="7" xfId="0" applyFont="1" applyBorder="1" applyAlignment="1" applyProtection="1">
      <alignment vertical="center"/>
    </xf>
    <xf numFmtId="4" fontId="6" fillId="0" borderId="23" xfId="0" applyNumberFormat="1" applyFont="1" applyBorder="1" applyAlignment="1" applyProtection="1"/>
    <xf numFmtId="4" fontId="6" fillId="0" borderId="23" xfId="0" applyNumberFormat="1" applyFont="1" applyBorder="1" applyAlignment="1" applyProtection="1">
      <alignment vertical="center"/>
    </xf>
    <xf numFmtId="4" fontId="6" fillId="0" borderId="17" xfId="0" applyNumberFormat="1" applyFont="1" applyBorder="1" applyAlignment="1" applyProtection="1"/>
    <xf numFmtId="4" fontId="6" fillId="0" borderId="17" xfId="0" applyNumberFormat="1" applyFont="1" applyBorder="1" applyAlignment="1" applyProtection="1">
      <alignment vertical="center"/>
    </xf>
    <xf numFmtId="4" fontId="5" fillId="0" borderId="17" xfId="0" applyNumberFormat="1" applyFont="1" applyBorder="1" applyAlignment="1" applyProtection="1"/>
    <xf numFmtId="4" fontId="5" fillId="0" borderId="17" xfId="0" applyNumberFormat="1" applyFont="1" applyBorder="1" applyAlignment="1" applyProtection="1">
      <alignment vertical="center"/>
    </xf>
    <xf numFmtId="4" fontId="5" fillId="0" borderId="12" xfId="0" applyNumberFormat="1" applyFont="1" applyBorder="1" applyAlignment="1" applyProtection="1"/>
    <xf numFmtId="4" fontId="5" fillId="0" borderId="12" xfId="0" applyNumberFormat="1" applyFont="1" applyBorder="1" applyAlignment="1" applyProtection="1">
      <alignment vertical="center"/>
    </xf>
    <xf numFmtId="0" fontId="15" fillId="2" borderId="0" xfId="1" applyFont="1" applyFill="1" applyAlignment="1" applyProtection="1">
      <alignment horizontal="center" vertical="center"/>
    </xf>
    <xf numFmtId="0" fontId="0" fillId="4" borderId="25" xfId="0" applyFont="1" applyFill="1" applyBorder="1" applyAlignment="1" applyProtection="1">
      <alignment horizontal="left" vertical="center" wrapText="1"/>
      <protection locked="0"/>
    </xf>
    <xf numFmtId="4" fontId="0" fillId="4" borderId="25" xfId="0" applyNumberFormat="1" applyFont="1" applyFill="1" applyBorder="1" applyAlignment="1" applyProtection="1">
      <alignment vertical="center"/>
      <protection locked="0"/>
    </xf>
    <xf numFmtId="4" fontId="0" fillId="0" borderId="25" xfId="0" applyNumberFormat="1" applyFont="1" applyBorder="1" applyAlignment="1" applyProtection="1">
      <alignment vertical="center"/>
    </xf>
    <xf numFmtId="4" fontId="27" fillId="0" borderId="12" xfId="0" applyNumberFormat="1" applyFont="1" applyBorder="1" applyAlignment="1" applyProtection="1"/>
    <xf numFmtId="4" fontId="3" fillId="0" borderId="12" xfId="0" applyNumberFormat="1" applyFont="1" applyBorder="1" applyAlignment="1" applyProtection="1">
      <alignment vertical="center"/>
    </xf>
    <xf numFmtId="4" fontId="5" fillId="0" borderId="0" xfId="0" applyNumberFormat="1" applyFont="1" applyBorder="1" applyAlignment="1" applyProtection="1"/>
    <xf numFmtId="4" fontId="5" fillId="0" borderId="0" xfId="0" applyNumberFormat="1" applyFont="1" applyBorder="1" applyAlignment="1" applyProtection="1">
      <alignment vertical="center"/>
    </xf>
    <xf numFmtId="4" fontId="6" fillId="0" borderId="0" xfId="0" applyNumberFormat="1" applyFont="1" applyBorder="1" applyAlignment="1" applyProtection="1"/>
    <xf numFmtId="0" fontId="40" fillId="0" borderId="0" xfId="0" applyFont="1" applyBorder="1" applyAlignment="1" applyProtection="1">
      <alignment horizontal="left" vertical="center" wrapText="1"/>
    </xf>
    <xf numFmtId="0" fontId="11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vertical="center"/>
    </xf>
    <xf numFmtId="0" fontId="0" fillId="0" borderId="25" xfId="0" applyFont="1" applyBorder="1" applyAlignment="1" applyProtection="1">
      <alignment horizontal="left" vertical="center" wrapText="1"/>
    </xf>
    <xf numFmtId="4" fontId="0" fillId="4" borderId="25" xfId="0" applyNumberFormat="1" applyFont="1" applyFill="1" applyBorder="1" applyAlignment="1" applyProtection="1">
      <alignment vertical="center"/>
    </xf>
    <xf numFmtId="0" fontId="40" fillId="0" borderId="12" xfId="0" applyFont="1" applyBorder="1" applyAlignment="1" applyProtection="1">
      <alignment horizontal="left" vertical="center" wrapText="1"/>
    </xf>
    <xf numFmtId="0" fontId="11" fillId="0" borderId="12" xfId="0" applyFont="1" applyBorder="1" applyAlignment="1" applyProtection="1">
      <alignment vertical="center"/>
    </xf>
    <xf numFmtId="0" fontId="8" fillId="0" borderId="12" xfId="0" applyFont="1" applyBorder="1" applyAlignment="1" applyProtection="1">
      <alignment horizontal="left" vertical="center" wrapText="1"/>
    </xf>
    <xf numFmtId="0" fontId="8" fillId="0" borderId="12" xfId="0" applyFont="1" applyBorder="1" applyAlignment="1" applyProtection="1">
      <alignment vertical="center"/>
    </xf>
    <xf numFmtId="0" fontId="41" fillId="0" borderId="25" xfId="0" applyFont="1" applyBorder="1" applyAlignment="1" applyProtection="1">
      <alignment horizontal="left" vertical="center" wrapText="1"/>
    </xf>
    <xf numFmtId="4" fontId="41" fillId="4" borderId="25" xfId="0" applyNumberFormat="1" applyFont="1" applyFill="1" applyBorder="1" applyAlignment="1" applyProtection="1">
      <alignment vertical="center"/>
      <protection locked="0"/>
    </xf>
    <xf numFmtId="4" fontId="41" fillId="4" borderId="25" xfId="0" applyNumberFormat="1" applyFont="1" applyFill="1" applyBorder="1" applyAlignment="1" applyProtection="1">
      <alignment vertical="center"/>
    </xf>
    <xf numFmtId="4" fontId="41" fillId="0" borderId="25" xfId="0" applyNumberFormat="1" applyFont="1" applyBorder="1" applyAlignment="1" applyProtection="1">
      <alignment vertical="center"/>
    </xf>
    <xf numFmtId="0" fontId="39" fillId="0" borderId="0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vertical="center"/>
    </xf>
    <xf numFmtId="4" fontId="6" fillId="0" borderId="12" xfId="0" applyNumberFormat="1" applyFont="1" applyBorder="1" applyAlignment="1" applyProtection="1"/>
    <xf numFmtId="4" fontId="6" fillId="0" borderId="12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165" fontId="2" fillId="0" borderId="0" xfId="0" applyNumberFormat="1" applyFont="1" applyBorder="1" applyAlignment="1" applyProtection="1">
      <alignment horizontal="left" vertical="center"/>
    </xf>
    <xf numFmtId="0" fontId="2" fillId="6" borderId="23" xfId="0" applyFont="1" applyFill="1" applyBorder="1" applyAlignment="1" applyProtection="1">
      <alignment horizontal="center" vertical="center" wrapText="1"/>
    </xf>
    <xf numFmtId="0" fontId="36" fillId="6" borderId="23" xfId="0" applyFont="1" applyFill="1" applyBorder="1" applyAlignment="1" applyProtection="1">
      <alignment horizontal="center" vertical="center" wrapText="1"/>
    </xf>
    <xf numFmtId="0" fontId="2" fillId="6" borderId="24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4" fontId="34" fillId="0" borderId="0" xfId="0" applyNumberFormat="1" applyFont="1" applyBorder="1" applyAlignment="1" applyProtection="1">
      <alignment vertical="center"/>
    </xf>
    <xf numFmtId="4" fontId="35" fillId="0" borderId="0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4" fontId="3" fillId="6" borderId="9" xfId="0" applyNumberFormat="1" applyFont="1" applyFill="1" applyBorder="1" applyAlignment="1" applyProtection="1">
      <alignment vertical="center"/>
    </xf>
    <xf numFmtId="4" fontId="3" fillId="6" borderId="10" xfId="0" applyNumberFormat="1" applyFont="1" applyFill="1" applyBorder="1" applyAlignment="1" applyProtection="1">
      <alignment vertical="center"/>
    </xf>
    <xf numFmtId="0" fontId="2" fillId="6" borderId="0" xfId="0" applyFont="1" applyFill="1" applyBorder="1" applyAlignment="1" applyProtection="1">
      <alignment horizontal="center" vertical="center"/>
    </xf>
    <xf numFmtId="0" fontId="0" fillId="6" borderId="0" xfId="0" applyFont="1" applyFill="1" applyBorder="1" applyAlignment="1" applyProtection="1">
      <alignment vertical="center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</xf>
    <xf numFmtId="4" fontId="22" fillId="0" borderId="0" xfId="0" applyNumberFormat="1" applyFont="1" applyBorder="1" applyAlignment="1" applyProtection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K97"/>
  <sheetViews>
    <sheetView showGridLines="0" tabSelected="1" workbookViewId="0">
      <pane ySplit="1" topLeftCell="A2" activePane="bottomLeft" state="frozen"/>
      <selection pane="bottomLeft"/>
    </sheetView>
  </sheetViews>
  <sheetFormatPr defaultRowHeight="13.5"/>
  <cols>
    <col min="1" max="1" width="7.1640625" customWidth="1"/>
    <col min="2" max="2" width="1.5" customWidth="1"/>
    <col min="3" max="3" width="3.5" customWidth="1"/>
    <col min="4" max="33" width="2.1640625" customWidth="1"/>
    <col min="34" max="34" width="2.83203125" customWidth="1"/>
    <col min="35" max="37" width="2.1640625" customWidth="1"/>
    <col min="38" max="38" width="7.1640625" customWidth="1"/>
    <col min="39" max="39" width="2.83203125" customWidth="1"/>
    <col min="40" max="40" width="11.5" customWidth="1"/>
    <col min="41" max="41" width="6.5" customWidth="1"/>
    <col min="42" max="42" width="3.5" customWidth="1"/>
    <col min="43" max="43" width="1.5" customWidth="1"/>
    <col min="44" max="44" width="11.6640625" customWidth="1"/>
    <col min="45" max="46" width="22.1640625" hidden="1" customWidth="1"/>
    <col min="47" max="47" width="21.5" hidden="1" customWidth="1"/>
    <col min="48" max="52" width="18.5" hidden="1" customWidth="1"/>
    <col min="53" max="53" width="16.5" hidden="1" customWidth="1"/>
    <col min="54" max="54" width="21.5" hidden="1" customWidth="1"/>
    <col min="55" max="56" width="16.5" hidden="1" customWidth="1"/>
    <col min="57" max="57" width="57" customWidth="1"/>
    <col min="71" max="89" width="9.1640625" hidden="1"/>
  </cols>
  <sheetData>
    <row r="1" spans="1:73" ht="21.4" customHeight="1">
      <c r="A1" s="14" t="s">
        <v>0</v>
      </c>
      <c r="B1" s="15"/>
      <c r="C1" s="15"/>
      <c r="D1" s="16" t="s">
        <v>1</v>
      </c>
      <c r="E1" s="15"/>
      <c r="F1" s="15"/>
      <c r="G1" s="15"/>
      <c r="H1" s="15"/>
      <c r="I1" s="15"/>
      <c r="J1" s="15"/>
      <c r="K1" s="17" t="s">
        <v>2</v>
      </c>
      <c r="L1" s="17"/>
      <c r="M1" s="17"/>
      <c r="N1" s="17"/>
      <c r="O1" s="17"/>
      <c r="P1" s="17"/>
      <c r="Q1" s="17"/>
      <c r="R1" s="17"/>
      <c r="S1" s="17"/>
      <c r="T1" s="15"/>
      <c r="U1" s="15"/>
      <c r="V1" s="15"/>
      <c r="W1" s="17" t="s">
        <v>3</v>
      </c>
      <c r="X1" s="17"/>
      <c r="Y1" s="17"/>
      <c r="Z1" s="17"/>
      <c r="AA1" s="17"/>
      <c r="AB1" s="17"/>
      <c r="AC1" s="17"/>
      <c r="AD1" s="17"/>
      <c r="AE1" s="17"/>
      <c r="AF1" s="17"/>
      <c r="AG1" s="15"/>
      <c r="AH1" s="15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9" t="s">
        <v>4</v>
      </c>
      <c r="BB1" s="19" t="s">
        <v>5</v>
      </c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T1" s="20" t="s">
        <v>6</v>
      </c>
      <c r="BU1" s="20" t="s">
        <v>6</v>
      </c>
    </row>
    <row r="2" spans="1:73" ht="36.950000000000003" customHeight="1">
      <c r="C2" s="249" t="s">
        <v>7</v>
      </c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R2" s="217" t="s">
        <v>8</v>
      </c>
      <c r="AS2" s="218"/>
      <c r="AT2" s="218"/>
      <c r="AU2" s="218"/>
      <c r="AV2" s="218"/>
      <c r="AW2" s="218"/>
      <c r="AX2" s="218"/>
      <c r="AY2" s="218"/>
      <c r="AZ2" s="218"/>
      <c r="BA2" s="218"/>
      <c r="BB2" s="218"/>
      <c r="BC2" s="218"/>
      <c r="BD2" s="218"/>
      <c r="BE2" s="218"/>
      <c r="BS2" s="21" t="s">
        <v>9</v>
      </c>
      <c r="BT2" s="21" t="s">
        <v>10</v>
      </c>
    </row>
    <row r="3" spans="1:73" ht="6.95" customHeight="1"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4"/>
      <c r="BS3" s="21" t="s">
        <v>9</v>
      </c>
      <c r="BT3" s="21" t="s">
        <v>11</v>
      </c>
    </row>
    <row r="4" spans="1:73" ht="36.950000000000003" customHeight="1">
      <c r="B4" s="25"/>
      <c r="C4" s="231" t="s">
        <v>12</v>
      </c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32"/>
      <c r="AG4" s="232"/>
      <c r="AH4" s="232"/>
      <c r="AI4" s="232"/>
      <c r="AJ4" s="232"/>
      <c r="AK4" s="232"/>
      <c r="AL4" s="232"/>
      <c r="AM4" s="232"/>
      <c r="AN4" s="232"/>
      <c r="AO4" s="232"/>
      <c r="AP4" s="232"/>
      <c r="AQ4" s="26"/>
      <c r="AS4" s="27" t="s">
        <v>13</v>
      </c>
      <c r="BE4" s="28" t="s">
        <v>14</v>
      </c>
      <c r="BS4" s="21" t="s">
        <v>15</v>
      </c>
    </row>
    <row r="5" spans="1:73" ht="14.45" customHeight="1">
      <c r="B5" s="25"/>
      <c r="C5" s="29"/>
      <c r="D5" s="30" t="s">
        <v>16</v>
      </c>
      <c r="E5" s="29"/>
      <c r="F5" s="29"/>
      <c r="G5" s="29"/>
      <c r="H5" s="29"/>
      <c r="I5" s="29"/>
      <c r="J5" s="29"/>
      <c r="K5" s="253" t="s">
        <v>17</v>
      </c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  <c r="AF5" s="254"/>
      <c r="AG5" s="254"/>
      <c r="AH5" s="254"/>
      <c r="AI5" s="254"/>
      <c r="AJ5" s="254"/>
      <c r="AK5" s="254"/>
      <c r="AL5" s="254"/>
      <c r="AM5" s="254"/>
      <c r="AN5" s="254"/>
      <c r="AO5" s="254"/>
      <c r="AP5" s="29"/>
      <c r="AQ5" s="26"/>
      <c r="BE5" s="251" t="s">
        <v>18</v>
      </c>
      <c r="BS5" s="21" t="s">
        <v>9</v>
      </c>
    </row>
    <row r="6" spans="1:73" ht="36.950000000000003" customHeight="1">
      <c r="B6" s="25"/>
      <c r="C6" s="29"/>
      <c r="D6" s="32" t="s">
        <v>19</v>
      </c>
      <c r="E6" s="29"/>
      <c r="F6" s="29"/>
      <c r="G6" s="29"/>
      <c r="H6" s="29"/>
      <c r="I6" s="29"/>
      <c r="J6" s="29"/>
      <c r="K6" s="255" t="s">
        <v>20</v>
      </c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4"/>
      <c r="AF6" s="254"/>
      <c r="AG6" s="254"/>
      <c r="AH6" s="254"/>
      <c r="AI6" s="254"/>
      <c r="AJ6" s="254"/>
      <c r="AK6" s="254"/>
      <c r="AL6" s="254"/>
      <c r="AM6" s="254"/>
      <c r="AN6" s="254"/>
      <c r="AO6" s="254"/>
      <c r="AP6" s="29"/>
      <c r="AQ6" s="26"/>
      <c r="BE6" s="252"/>
      <c r="BS6" s="21" t="s">
        <v>9</v>
      </c>
    </row>
    <row r="7" spans="1:73" ht="14.45" customHeight="1">
      <c r="B7" s="25"/>
      <c r="C7" s="29"/>
      <c r="D7" s="33" t="s">
        <v>21</v>
      </c>
      <c r="E7" s="29"/>
      <c r="F7" s="29"/>
      <c r="G7" s="29"/>
      <c r="H7" s="29"/>
      <c r="I7" s="29"/>
      <c r="J7" s="29"/>
      <c r="K7" s="31" t="s">
        <v>22</v>
      </c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33" t="s">
        <v>23</v>
      </c>
      <c r="AL7" s="29"/>
      <c r="AM7" s="29"/>
      <c r="AN7" s="31" t="s">
        <v>22</v>
      </c>
      <c r="AO7" s="29"/>
      <c r="AP7" s="29"/>
      <c r="AQ7" s="26"/>
      <c r="BE7" s="252"/>
      <c r="BS7" s="21" t="s">
        <v>9</v>
      </c>
    </row>
    <row r="8" spans="1:73" ht="14.45" customHeight="1">
      <c r="B8" s="25"/>
      <c r="C8" s="29"/>
      <c r="D8" s="33" t="s">
        <v>24</v>
      </c>
      <c r="E8" s="29"/>
      <c r="F8" s="29"/>
      <c r="G8" s="29"/>
      <c r="H8" s="29"/>
      <c r="I8" s="29"/>
      <c r="J8" s="29"/>
      <c r="K8" s="31" t="s">
        <v>25</v>
      </c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33" t="s">
        <v>26</v>
      </c>
      <c r="AL8" s="29"/>
      <c r="AM8" s="29"/>
      <c r="AN8" s="34" t="s">
        <v>27</v>
      </c>
      <c r="AO8" s="29"/>
      <c r="AP8" s="29"/>
      <c r="AQ8" s="26"/>
      <c r="BE8" s="252"/>
      <c r="BS8" s="21" t="s">
        <v>9</v>
      </c>
    </row>
    <row r="9" spans="1:73" ht="14.45" customHeight="1">
      <c r="B9" s="25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6"/>
      <c r="BE9" s="252"/>
      <c r="BS9" s="21" t="s">
        <v>9</v>
      </c>
    </row>
    <row r="10" spans="1:73" ht="14.45" customHeight="1">
      <c r="B10" s="25"/>
      <c r="C10" s="29"/>
      <c r="D10" s="33" t="s">
        <v>28</v>
      </c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33" t="s">
        <v>29</v>
      </c>
      <c r="AL10" s="29"/>
      <c r="AM10" s="29"/>
      <c r="AN10" s="31" t="s">
        <v>30</v>
      </c>
      <c r="AO10" s="29"/>
      <c r="AP10" s="29"/>
      <c r="AQ10" s="26"/>
      <c r="BE10" s="252"/>
      <c r="BS10" s="21" t="s">
        <v>9</v>
      </c>
    </row>
    <row r="11" spans="1:73" ht="18.399999999999999" customHeight="1">
      <c r="B11" s="25"/>
      <c r="C11" s="29"/>
      <c r="D11" s="29"/>
      <c r="E11" s="31" t="s">
        <v>31</v>
      </c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33" t="s">
        <v>32</v>
      </c>
      <c r="AL11" s="29"/>
      <c r="AM11" s="29"/>
      <c r="AN11" s="31" t="s">
        <v>33</v>
      </c>
      <c r="AO11" s="29"/>
      <c r="AP11" s="29"/>
      <c r="AQ11" s="26"/>
      <c r="BE11" s="252"/>
      <c r="BS11" s="21" t="s">
        <v>9</v>
      </c>
    </row>
    <row r="12" spans="1:73" ht="6.95" customHeight="1">
      <c r="B12" s="25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6"/>
      <c r="BE12" s="252"/>
      <c r="BS12" s="21" t="s">
        <v>9</v>
      </c>
    </row>
    <row r="13" spans="1:73" ht="14.45" customHeight="1">
      <c r="B13" s="25"/>
      <c r="C13" s="29"/>
      <c r="D13" s="33" t="s">
        <v>34</v>
      </c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33" t="s">
        <v>29</v>
      </c>
      <c r="AL13" s="29"/>
      <c r="AM13" s="29"/>
      <c r="AN13" s="35" t="s">
        <v>35</v>
      </c>
      <c r="AO13" s="29"/>
      <c r="AP13" s="29"/>
      <c r="AQ13" s="26"/>
      <c r="BE13" s="252"/>
      <c r="BS13" s="21" t="s">
        <v>9</v>
      </c>
    </row>
    <row r="14" spans="1:73" ht="15">
      <c r="B14" s="25"/>
      <c r="C14" s="29"/>
      <c r="D14" s="29"/>
      <c r="E14" s="256" t="s">
        <v>35</v>
      </c>
      <c r="F14" s="257"/>
      <c r="G14" s="257"/>
      <c r="H14" s="257"/>
      <c r="I14" s="257"/>
      <c r="J14" s="257"/>
      <c r="K14" s="257"/>
      <c r="L14" s="257"/>
      <c r="M14" s="257"/>
      <c r="N14" s="257"/>
      <c r="O14" s="257"/>
      <c r="P14" s="257"/>
      <c r="Q14" s="257"/>
      <c r="R14" s="257"/>
      <c r="S14" s="257"/>
      <c r="T14" s="257"/>
      <c r="U14" s="257"/>
      <c r="V14" s="257"/>
      <c r="W14" s="257"/>
      <c r="X14" s="257"/>
      <c r="Y14" s="257"/>
      <c r="Z14" s="257"/>
      <c r="AA14" s="257"/>
      <c r="AB14" s="257"/>
      <c r="AC14" s="257"/>
      <c r="AD14" s="257"/>
      <c r="AE14" s="257"/>
      <c r="AF14" s="257"/>
      <c r="AG14" s="257"/>
      <c r="AH14" s="257"/>
      <c r="AI14" s="257"/>
      <c r="AJ14" s="257"/>
      <c r="AK14" s="33" t="s">
        <v>32</v>
      </c>
      <c r="AL14" s="29"/>
      <c r="AM14" s="29"/>
      <c r="AN14" s="35" t="s">
        <v>35</v>
      </c>
      <c r="AO14" s="29"/>
      <c r="AP14" s="29"/>
      <c r="AQ14" s="26"/>
      <c r="BE14" s="252"/>
      <c r="BS14" s="21" t="s">
        <v>9</v>
      </c>
    </row>
    <row r="15" spans="1:73" ht="6.95" customHeight="1">
      <c r="B15" s="25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6"/>
      <c r="BE15" s="252"/>
      <c r="BS15" s="21" t="s">
        <v>6</v>
      </c>
    </row>
    <row r="16" spans="1:73" ht="14.45" customHeight="1">
      <c r="B16" s="25"/>
      <c r="C16" s="29"/>
      <c r="D16" s="33" t="s">
        <v>36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33" t="s">
        <v>29</v>
      </c>
      <c r="AL16" s="29"/>
      <c r="AM16" s="29"/>
      <c r="AN16" s="31" t="s">
        <v>37</v>
      </c>
      <c r="AO16" s="29"/>
      <c r="AP16" s="29"/>
      <c r="AQ16" s="26"/>
      <c r="BE16" s="252"/>
      <c r="BS16" s="21" t="s">
        <v>6</v>
      </c>
    </row>
    <row r="17" spans="2:71" ht="18.399999999999999" customHeight="1">
      <c r="B17" s="25"/>
      <c r="C17" s="29"/>
      <c r="D17" s="29"/>
      <c r="E17" s="31" t="s">
        <v>38</v>
      </c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33" t="s">
        <v>32</v>
      </c>
      <c r="AL17" s="29"/>
      <c r="AM17" s="29"/>
      <c r="AN17" s="31" t="s">
        <v>39</v>
      </c>
      <c r="AO17" s="29"/>
      <c r="AP17" s="29"/>
      <c r="AQ17" s="26"/>
      <c r="BE17" s="252"/>
      <c r="BS17" s="21" t="s">
        <v>40</v>
      </c>
    </row>
    <row r="18" spans="2:71" ht="6.95" customHeight="1">
      <c r="B18" s="25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6"/>
      <c r="BE18" s="252"/>
      <c r="BS18" s="21" t="s">
        <v>9</v>
      </c>
    </row>
    <row r="19" spans="2:71" ht="14.45" customHeight="1">
      <c r="B19" s="25"/>
      <c r="C19" s="29"/>
      <c r="D19" s="33" t="s">
        <v>41</v>
      </c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33" t="s">
        <v>29</v>
      </c>
      <c r="AL19" s="29"/>
      <c r="AM19" s="29"/>
      <c r="AN19" s="31" t="s">
        <v>42</v>
      </c>
      <c r="AO19" s="29"/>
      <c r="AP19" s="29"/>
      <c r="AQ19" s="26"/>
      <c r="BE19" s="252"/>
      <c r="BS19" s="21" t="s">
        <v>43</v>
      </c>
    </row>
    <row r="20" spans="2:71" ht="18.399999999999999" customHeight="1">
      <c r="B20" s="25"/>
      <c r="C20" s="29"/>
      <c r="D20" s="29"/>
      <c r="E20" s="31" t="s">
        <v>44</v>
      </c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33" t="s">
        <v>32</v>
      </c>
      <c r="AL20" s="29"/>
      <c r="AM20" s="29"/>
      <c r="AN20" s="31" t="s">
        <v>22</v>
      </c>
      <c r="AO20" s="29"/>
      <c r="AP20" s="29"/>
      <c r="AQ20" s="26"/>
      <c r="BE20" s="252"/>
    </row>
    <row r="21" spans="2:71" ht="6.95" customHeight="1">
      <c r="B21" s="25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6"/>
      <c r="BE21" s="252"/>
    </row>
    <row r="22" spans="2:71" ht="15">
      <c r="B22" s="25"/>
      <c r="C22" s="29"/>
      <c r="D22" s="33" t="s">
        <v>45</v>
      </c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6"/>
      <c r="BE22" s="252"/>
    </row>
    <row r="23" spans="2:71" ht="20.45" customHeight="1">
      <c r="B23" s="25"/>
      <c r="C23" s="29"/>
      <c r="D23" s="29"/>
      <c r="E23" s="258" t="s">
        <v>22</v>
      </c>
      <c r="F23" s="258"/>
      <c r="G23" s="258"/>
      <c r="H23" s="258"/>
      <c r="I23" s="258"/>
      <c r="J23" s="258"/>
      <c r="K23" s="258"/>
      <c r="L23" s="258"/>
      <c r="M23" s="258"/>
      <c r="N23" s="258"/>
      <c r="O23" s="258"/>
      <c r="P23" s="258"/>
      <c r="Q23" s="258"/>
      <c r="R23" s="258"/>
      <c r="S23" s="258"/>
      <c r="T23" s="258"/>
      <c r="U23" s="258"/>
      <c r="V23" s="258"/>
      <c r="W23" s="258"/>
      <c r="X23" s="258"/>
      <c r="Y23" s="258"/>
      <c r="Z23" s="258"/>
      <c r="AA23" s="258"/>
      <c r="AB23" s="258"/>
      <c r="AC23" s="258"/>
      <c r="AD23" s="258"/>
      <c r="AE23" s="258"/>
      <c r="AF23" s="258"/>
      <c r="AG23" s="258"/>
      <c r="AH23" s="258"/>
      <c r="AI23" s="258"/>
      <c r="AJ23" s="258"/>
      <c r="AK23" s="258"/>
      <c r="AL23" s="258"/>
      <c r="AM23" s="258"/>
      <c r="AN23" s="258"/>
      <c r="AO23" s="29"/>
      <c r="AP23" s="29"/>
      <c r="AQ23" s="26"/>
      <c r="BE23" s="252"/>
    </row>
    <row r="24" spans="2:71" ht="6.95" customHeight="1">
      <c r="B24" s="25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6"/>
      <c r="BE24" s="252"/>
    </row>
    <row r="25" spans="2:71" ht="6.95" customHeight="1">
      <c r="B25" s="25"/>
      <c r="C25" s="29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9"/>
      <c r="AQ25" s="26"/>
      <c r="BE25" s="252"/>
    </row>
    <row r="26" spans="2:71" ht="14.45" customHeight="1">
      <c r="B26" s="25"/>
      <c r="C26" s="29"/>
      <c r="D26" s="37" t="s">
        <v>46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59">
        <f>ROUND(AG87,1)</f>
        <v>0</v>
      </c>
      <c r="AL26" s="254"/>
      <c r="AM26" s="254"/>
      <c r="AN26" s="254"/>
      <c r="AO26" s="254"/>
      <c r="AP26" s="29"/>
      <c r="AQ26" s="26"/>
      <c r="BE26" s="252"/>
    </row>
    <row r="27" spans="2:71" ht="14.45" customHeight="1">
      <c r="B27" s="25"/>
      <c r="C27" s="29"/>
      <c r="D27" s="37" t="s">
        <v>47</v>
      </c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59">
        <f>ROUND(AG90,1)</f>
        <v>0</v>
      </c>
      <c r="AL27" s="259"/>
      <c r="AM27" s="259"/>
      <c r="AN27" s="259"/>
      <c r="AO27" s="259"/>
      <c r="AP27" s="29"/>
      <c r="AQ27" s="26"/>
      <c r="BE27" s="252"/>
    </row>
    <row r="28" spans="2:71" s="1" customFormat="1" ht="6.95" customHeight="1"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40"/>
      <c r="BE28" s="252"/>
    </row>
    <row r="29" spans="2:71" s="1" customFormat="1" ht="25.9" customHeight="1">
      <c r="B29" s="38"/>
      <c r="C29" s="39"/>
      <c r="D29" s="41" t="s">
        <v>48</v>
      </c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260">
        <f>ROUND(AK26+AK27,1)</f>
        <v>0</v>
      </c>
      <c r="AL29" s="261"/>
      <c r="AM29" s="261"/>
      <c r="AN29" s="261"/>
      <c r="AO29" s="261"/>
      <c r="AP29" s="39"/>
      <c r="AQ29" s="40"/>
      <c r="BE29" s="252"/>
    </row>
    <row r="30" spans="2:71" s="1" customFormat="1" ht="6.95" customHeight="1">
      <c r="B30" s="38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40"/>
      <c r="BE30" s="252"/>
    </row>
    <row r="31" spans="2:71" s="2" customFormat="1" ht="14.45" customHeight="1">
      <c r="B31" s="43"/>
      <c r="C31" s="44"/>
      <c r="D31" s="45" t="s">
        <v>49</v>
      </c>
      <c r="E31" s="44"/>
      <c r="F31" s="45" t="s">
        <v>50</v>
      </c>
      <c r="G31" s="44"/>
      <c r="H31" s="44"/>
      <c r="I31" s="44"/>
      <c r="J31" s="44"/>
      <c r="K31" s="44"/>
      <c r="L31" s="242">
        <v>0.21</v>
      </c>
      <c r="M31" s="243"/>
      <c r="N31" s="243"/>
      <c r="O31" s="243"/>
      <c r="P31" s="44"/>
      <c r="Q31" s="44"/>
      <c r="R31" s="44"/>
      <c r="S31" s="44"/>
      <c r="T31" s="47" t="s">
        <v>51</v>
      </c>
      <c r="U31" s="44"/>
      <c r="V31" s="44"/>
      <c r="W31" s="244">
        <f>ROUND(AZ87+SUM(CD91:CD95),1)</f>
        <v>0</v>
      </c>
      <c r="X31" s="243"/>
      <c r="Y31" s="243"/>
      <c r="Z31" s="243"/>
      <c r="AA31" s="243"/>
      <c r="AB31" s="243"/>
      <c r="AC31" s="243"/>
      <c r="AD31" s="243"/>
      <c r="AE31" s="243"/>
      <c r="AF31" s="44"/>
      <c r="AG31" s="44"/>
      <c r="AH31" s="44"/>
      <c r="AI31" s="44"/>
      <c r="AJ31" s="44"/>
      <c r="AK31" s="244">
        <f>ROUND(AV87+SUM(BY91:BY95),2)</f>
        <v>0</v>
      </c>
      <c r="AL31" s="243"/>
      <c r="AM31" s="243"/>
      <c r="AN31" s="243"/>
      <c r="AO31" s="243"/>
      <c r="AP31" s="44"/>
      <c r="AQ31" s="48"/>
      <c r="BE31" s="252"/>
    </row>
    <row r="32" spans="2:71" s="2" customFormat="1" ht="14.45" customHeight="1">
      <c r="B32" s="43"/>
      <c r="C32" s="44"/>
      <c r="D32" s="44"/>
      <c r="E32" s="44"/>
      <c r="F32" s="45" t="s">
        <v>52</v>
      </c>
      <c r="G32" s="44"/>
      <c r="H32" s="44"/>
      <c r="I32" s="44"/>
      <c r="J32" s="44"/>
      <c r="K32" s="44"/>
      <c r="L32" s="242">
        <v>0.15</v>
      </c>
      <c r="M32" s="243"/>
      <c r="N32" s="243"/>
      <c r="O32" s="243"/>
      <c r="P32" s="44"/>
      <c r="Q32" s="44"/>
      <c r="R32" s="44"/>
      <c r="S32" s="44"/>
      <c r="T32" s="47" t="s">
        <v>51</v>
      </c>
      <c r="U32" s="44"/>
      <c r="V32" s="44"/>
      <c r="W32" s="244">
        <f>ROUND(BA87+SUM(CE91:CE95),1)</f>
        <v>0</v>
      </c>
      <c r="X32" s="243"/>
      <c r="Y32" s="243"/>
      <c r="Z32" s="243"/>
      <c r="AA32" s="243"/>
      <c r="AB32" s="243"/>
      <c r="AC32" s="243"/>
      <c r="AD32" s="243"/>
      <c r="AE32" s="243"/>
      <c r="AF32" s="44"/>
      <c r="AG32" s="44"/>
      <c r="AH32" s="44"/>
      <c r="AI32" s="44"/>
      <c r="AJ32" s="44"/>
      <c r="AK32" s="244">
        <f>ROUND(AW87+SUM(BZ91:BZ95),2)</f>
        <v>0</v>
      </c>
      <c r="AL32" s="243"/>
      <c r="AM32" s="243"/>
      <c r="AN32" s="243"/>
      <c r="AO32" s="243"/>
      <c r="AP32" s="44"/>
      <c r="AQ32" s="48"/>
      <c r="BE32" s="252"/>
    </row>
    <row r="33" spans="2:57" s="2" customFormat="1" ht="14.45" hidden="1" customHeight="1">
      <c r="B33" s="43"/>
      <c r="C33" s="44"/>
      <c r="D33" s="44"/>
      <c r="E33" s="44"/>
      <c r="F33" s="45" t="s">
        <v>53</v>
      </c>
      <c r="G33" s="44"/>
      <c r="H33" s="44"/>
      <c r="I33" s="44"/>
      <c r="J33" s="44"/>
      <c r="K33" s="44"/>
      <c r="L33" s="242">
        <v>0.21</v>
      </c>
      <c r="M33" s="243"/>
      <c r="N33" s="243"/>
      <c r="O33" s="243"/>
      <c r="P33" s="44"/>
      <c r="Q33" s="44"/>
      <c r="R33" s="44"/>
      <c r="S33" s="44"/>
      <c r="T33" s="47" t="s">
        <v>51</v>
      </c>
      <c r="U33" s="44"/>
      <c r="V33" s="44"/>
      <c r="W33" s="244">
        <f>ROUND(BB87+SUM(CF91:CF95),1)</f>
        <v>0</v>
      </c>
      <c r="X33" s="243"/>
      <c r="Y33" s="243"/>
      <c r="Z33" s="243"/>
      <c r="AA33" s="243"/>
      <c r="AB33" s="243"/>
      <c r="AC33" s="243"/>
      <c r="AD33" s="243"/>
      <c r="AE33" s="243"/>
      <c r="AF33" s="44"/>
      <c r="AG33" s="44"/>
      <c r="AH33" s="44"/>
      <c r="AI33" s="44"/>
      <c r="AJ33" s="44"/>
      <c r="AK33" s="244">
        <v>0</v>
      </c>
      <c r="AL33" s="243"/>
      <c r="AM33" s="243"/>
      <c r="AN33" s="243"/>
      <c r="AO33" s="243"/>
      <c r="AP33" s="44"/>
      <c r="AQ33" s="48"/>
      <c r="BE33" s="252"/>
    </row>
    <row r="34" spans="2:57" s="2" customFormat="1" ht="14.45" hidden="1" customHeight="1">
      <c r="B34" s="43"/>
      <c r="C34" s="44"/>
      <c r="D34" s="44"/>
      <c r="E34" s="44"/>
      <c r="F34" s="45" t="s">
        <v>54</v>
      </c>
      <c r="G34" s="44"/>
      <c r="H34" s="44"/>
      <c r="I34" s="44"/>
      <c r="J34" s="44"/>
      <c r="K34" s="44"/>
      <c r="L34" s="242">
        <v>0.15</v>
      </c>
      <c r="M34" s="243"/>
      <c r="N34" s="243"/>
      <c r="O34" s="243"/>
      <c r="P34" s="44"/>
      <c r="Q34" s="44"/>
      <c r="R34" s="44"/>
      <c r="S34" s="44"/>
      <c r="T34" s="47" t="s">
        <v>51</v>
      </c>
      <c r="U34" s="44"/>
      <c r="V34" s="44"/>
      <c r="W34" s="244">
        <f>ROUND(BC87+SUM(CG91:CG95),1)</f>
        <v>0</v>
      </c>
      <c r="X34" s="243"/>
      <c r="Y34" s="243"/>
      <c r="Z34" s="243"/>
      <c r="AA34" s="243"/>
      <c r="AB34" s="243"/>
      <c r="AC34" s="243"/>
      <c r="AD34" s="243"/>
      <c r="AE34" s="243"/>
      <c r="AF34" s="44"/>
      <c r="AG34" s="44"/>
      <c r="AH34" s="44"/>
      <c r="AI34" s="44"/>
      <c r="AJ34" s="44"/>
      <c r="AK34" s="244">
        <v>0</v>
      </c>
      <c r="AL34" s="243"/>
      <c r="AM34" s="243"/>
      <c r="AN34" s="243"/>
      <c r="AO34" s="243"/>
      <c r="AP34" s="44"/>
      <c r="AQ34" s="48"/>
      <c r="BE34" s="252"/>
    </row>
    <row r="35" spans="2:57" s="2" customFormat="1" ht="14.45" hidden="1" customHeight="1">
      <c r="B35" s="43"/>
      <c r="C35" s="44"/>
      <c r="D35" s="44"/>
      <c r="E35" s="44"/>
      <c r="F35" s="45" t="s">
        <v>55</v>
      </c>
      <c r="G35" s="44"/>
      <c r="H35" s="44"/>
      <c r="I35" s="44"/>
      <c r="J35" s="44"/>
      <c r="K35" s="44"/>
      <c r="L35" s="242">
        <v>0</v>
      </c>
      <c r="M35" s="243"/>
      <c r="N35" s="243"/>
      <c r="O35" s="243"/>
      <c r="P35" s="44"/>
      <c r="Q35" s="44"/>
      <c r="R35" s="44"/>
      <c r="S35" s="44"/>
      <c r="T35" s="47" t="s">
        <v>51</v>
      </c>
      <c r="U35" s="44"/>
      <c r="V35" s="44"/>
      <c r="W35" s="244">
        <f>ROUND(BD87+SUM(CH91:CH95),1)</f>
        <v>0</v>
      </c>
      <c r="X35" s="243"/>
      <c r="Y35" s="243"/>
      <c r="Z35" s="243"/>
      <c r="AA35" s="243"/>
      <c r="AB35" s="243"/>
      <c r="AC35" s="243"/>
      <c r="AD35" s="243"/>
      <c r="AE35" s="243"/>
      <c r="AF35" s="44"/>
      <c r="AG35" s="44"/>
      <c r="AH35" s="44"/>
      <c r="AI35" s="44"/>
      <c r="AJ35" s="44"/>
      <c r="AK35" s="244">
        <v>0</v>
      </c>
      <c r="AL35" s="243"/>
      <c r="AM35" s="243"/>
      <c r="AN35" s="243"/>
      <c r="AO35" s="243"/>
      <c r="AP35" s="44"/>
      <c r="AQ35" s="48"/>
    </row>
    <row r="36" spans="2:57" s="1" customFormat="1" ht="6.95" customHeight="1"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40"/>
    </row>
    <row r="37" spans="2:57" s="1" customFormat="1" ht="25.9" customHeight="1">
      <c r="B37" s="38"/>
      <c r="C37" s="49"/>
      <c r="D37" s="50" t="s">
        <v>56</v>
      </c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2" t="s">
        <v>57</v>
      </c>
      <c r="U37" s="51"/>
      <c r="V37" s="51"/>
      <c r="W37" s="51"/>
      <c r="X37" s="245" t="s">
        <v>58</v>
      </c>
      <c r="Y37" s="246"/>
      <c r="Z37" s="246"/>
      <c r="AA37" s="246"/>
      <c r="AB37" s="246"/>
      <c r="AC37" s="51"/>
      <c r="AD37" s="51"/>
      <c r="AE37" s="51"/>
      <c r="AF37" s="51"/>
      <c r="AG37" s="51"/>
      <c r="AH37" s="51"/>
      <c r="AI37" s="51"/>
      <c r="AJ37" s="51"/>
      <c r="AK37" s="247">
        <f>SUM(AK29:AK35)</f>
        <v>0</v>
      </c>
      <c r="AL37" s="246"/>
      <c r="AM37" s="246"/>
      <c r="AN37" s="246"/>
      <c r="AO37" s="248"/>
      <c r="AP37" s="49"/>
      <c r="AQ37" s="40"/>
    </row>
    <row r="38" spans="2:57" s="1" customFormat="1" ht="14.45" customHeight="1">
      <c r="B38" s="38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40"/>
    </row>
    <row r="39" spans="2:57">
      <c r="B39" s="25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6"/>
    </row>
    <row r="40" spans="2:57">
      <c r="B40" s="25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6"/>
    </row>
    <row r="41" spans="2:57">
      <c r="B41" s="25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6"/>
    </row>
    <row r="42" spans="2:57">
      <c r="B42" s="25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6"/>
    </row>
    <row r="43" spans="2:57">
      <c r="B43" s="25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6"/>
    </row>
    <row r="44" spans="2:57">
      <c r="B44" s="25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6"/>
    </row>
    <row r="45" spans="2:57">
      <c r="B45" s="25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6"/>
    </row>
    <row r="46" spans="2:57">
      <c r="B46" s="25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6"/>
    </row>
    <row r="47" spans="2:57">
      <c r="B47" s="25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6"/>
    </row>
    <row r="48" spans="2:57">
      <c r="B48" s="25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6"/>
    </row>
    <row r="49" spans="2:43" s="1" customFormat="1" ht="15">
      <c r="B49" s="38"/>
      <c r="C49" s="39"/>
      <c r="D49" s="53" t="s">
        <v>59</v>
      </c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5"/>
      <c r="AA49" s="39"/>
      <c r="AB49" s="39"/>
      <c r="AC49" s="53" t="s">
        <v>60</v>
      </c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5"/>
      <c r="AP49" s="39"/>
      <c r="AQ49" s="40"/>
    </row>
    <row r="50" spans="2:43">
      <c r="B50" s="25"/>
      <c r="C50" s="29"/>
      <c r="D50" s="56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57"/>
      <c r="AA50" s="29"/>
      <c r="AB50" s="29"/>
      <c r="AC50" s="56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57"/>
      <c r="AP50" s="29"/>
      <c r="AQ50" s="26"/>
    </row>
    <row r="51" spans="2:43">
      <c r="B51" s="25"/>
      <c r="C51" s="29"/>
      <c r="D51" s="56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57"/>
      <c r="AA51" s="29"/>
      <c r="AB51" s="29"/>
      <c r="AC51" s="56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57"/>
      <c r="AP51" s="29"/>
      <c r="AQ51" s="26"/>
    </row>
    <row r="52" spans="2:43">
      <c r="B52" s="25"/>
      <c r="C52" s="29"/>
      <c r="D52" s="56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57"/>
      <c r="AA52" s="29"/>
      <c r="AB52" s="29"/>
      <c r="AC52" s="56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57"/>
      <c r="AP52" s="29"/>
      <c r="AQ52" s="26"/>
    </row>
    <row r="53" spans="2:43">
      <c r="B53" s="25"/>
      <c r="C53" s="29"/>
      <c r="D53" s="56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57"/>
      <c r="AA53" s="29"/>
      <c r="AB53" s="29"/>
      <c r="AC53" s="56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57"/>
      <c r="AP53" s="29"/>
      <c r="AQ53" s="26"/>
    </row>
    <row r="54" spans="2:43">
      <c r="B54" s="25"/>
      <c r="C54" s="29"/>
      <c r="D54" s="56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57"/>
      <c r="AA54" s="29"/>
      <c r="AB54" s="29"/>
      <c r="AC54" s="56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57"/>
      <c r="AP54" s="29"/>
      <c r="AQ54" s="26"/>
    </row>
    <row r="55" spans="2:43">
      <c r="B55" s="25"/>
      <c r="C55" s="29"/>
      <c r="D55" s="56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57"/>
      <c r="AA55" s="29"/>
      <c r="AB55" s="29"/>
      <c r="AC55" s="56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57"/>
      <c r="AP55" s="29"/>
      <c r="AQ55" s="26"/>
    </row>
    <row r="56" spans="2:43">
      <c r="B56" s="25"/>
      <c r="C56" s="29"/>
      <c r="D56" s="56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57"/>
      <c r="AA56" s="29"/>
      <c r="AB56" s="29"/>
      <c r="AC56" s="56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57"/>
      <c r="AP56" s="29"/>
      <c r="AQ56" s="26"/>
    </row>
    <row r="57" spans="2:43">
      <c r="B57" s="25"/>
      <c r="C57" s="29"/>
      <c r="D57" s="56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57"/>
      <c r="AA57" s="29"/>
      <c r="AB57" s="29"/>
      <c r="AC57" s="56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57"/>
      <c r="AP57" s="29"/>
      <c r="AQ57" s="26"/>
    </row>
    <row r="58" spans="2:43" s="1" customFormat="1" ht="15">
      <c r="B58" s="38"/>
      <c r="C58" s="39"/>
      <c r="D58" s="58" t="s">
        <v>61</v>
      </c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60" t="s">
        <v>62</v>
      </c>
      <c r="S58" s="59"/>
      <c r="T58" s="59"/>
      <c r="U58" s="59"/>
      <c r="V58" s="59"/>
      <c r="W58" s="59"/>
      <c r="X58" s="59"/>
      <c r="Y58" s="59"/>
      <c r="Z58" s="61"/>
      <c r="AA58" s="39"/>
      <c r="AB58" s="39"/>
      <c r="AC58" s="58" t="s">
        <v>61</v>
      </c>
      <c r="AD58" s="59"/>
      <c r="AE58" s="59"/>
      <c r="AF58" s="59"/>
      <c r="AG58" s="59"/>
      <c r="AH58" s="59"/>
      <c r="AI58" s="59"/>
      <c r="AJ58" s="59"/>
      <c r="AK58" s="59"/>
      <c r="AL58" s="59"/>
      <c r="AM58" s="60" t="s">
        <v>62</v>
      </c>
      <c r="AN58" s="59"/>
      <c r="AO58" s="61"/>
      <c r="AP58" s="39"/>
      <c r="AQ58" s="40"/>
    </row>
    <row r="59" spans="2:43">
      <c r="B59" s="25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6"/>
    </row>
    <row r="60" spans="2:43" s="1" customFormat="1" ht="15">
      <c r="B60" s="38"/>
      <c r="C60" s="39"/>
      <c r="D60" s="53" t="s">
        <v>63</v>
      </c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5"/>
      <c r="AA60" s="39"/>
      <c r="AB60" s="39"/>
      <c r="AC60" s="53" t="s">
        <v>64</v>
      </c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5"/>
      <c r="AP60" s="39"/>
      <c r="AQ60" s="40"/>
    </row>
    <row r="61" spans="2:43">
      <c r="B61" s="25"/>
      <c r="C61" s="29"/>
      <c r="D61" s="56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57"/>
      <c r="AA61" s="29"/>
      <c r="AB61" s="29"/>
      <c r="AC61" s="56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57"/>
      <c r="AP61" s="29"/>
      <c r="AQ61" s="26"/>
    </row>
    <row r="62" spans="2:43">
      <c r="B62" s="25"/>
      <c r="C62" s="29"/>
      <c r="D62" s="56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57"/>
      <c r="AA62" s="29"/>
      <c r="AB62" s="29"/>
      <c r="AC62" s="56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57"/>
      <c r="AP62" s="29"/>
      <c r="AQ62" s="26"/>
    </row>
    <row r="63" spans="2:43">
      <c r="B63" s="25"/>
      <c r="C63" s="29"/>
      <c r="D63" s="56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57"/>
      <c r="AA63" s="29"/>
      <c r="AB63" s="29"/>
      <c r="AC63" s="56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57"/>
      <c r="AP63" s="29"/>
      <c r="AQ63" s="26"/>
    </row>
    <row r="64" spans="2:43">
      <c r="B64" s="25"/>
      <c r="C64" s="29"/>
      <c r="D64" s="56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57"/>
      <c r="AA64" s="29"/>
      <c r="AB64" s="29"/>
      <c r="AC64" s="56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57"/>
      <c r="AP64" s="29"/>
      <c r="AQ64" s="26"/>
    </row>
    <row r="65" spans="2:43">
      <c r="B65" s="25"/>
      <c r="C65" s="29"/>
      <c r="D65" s="56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57"/>
      <c r="AA65" s="29"/>
      <c r="AB65" s="29"/>
      <c r="AC65" s="56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57"/>
      <c r="AP65" s="29"/>
      <c r="AQ65" s="26"/>
    </row>
    <row r="66" spans="2:43">
      <c r="B66" s="25"/>
      <c r="C66" s="29"/>
      <c r="D66" s="56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57"/>
      <c r="AA66" s="29"/>
      <c r="AB66" s="29"/>
      <c r="AC66" s="56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57"/>
      <c r="AP66" s="29"/>
      <c r="AQ66" s="26"/>
    </row>
    <row r="67" spans="2:43">
      <c r="B67" s="25"/>
      <c r="C67" s="29"/>
      <c r="D67" s="56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57"/>
      <c r="AA67" s="29"/>
      <c r="AB67" s="29"/>
      <c r="AC67" s="56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57"/>
      <c r="AP67" s="29"/>
      <c r="AQ67" s="26"/>
    </row>
    <row r="68" spans="2:43">
      <c r="B68" s="25"/>
      <c r="C68" s="29"/>
      <c r="D68" s="56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57"/>
      <c r="AA68" s="29"/>
      <c r="AB68" s="29"/>
      <c r="AC68" s="56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57"/>
      <c r="AP68" s="29"/>
      <c r="AQ68" s="26"/>
    </row>
    <row r="69" spans="2:43" s="1" customFormat="1" ht="15">
      <c r="B69" s="38"/>
      <c r="C69" s="39"/>
      <c r="D69" s="58" t="s">
        <v>61</v>
      </c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60" t="s">
        <v>62</v>
      </c>
      <c r="S69" s="59"/>
      <c r="T69" s="59"/>
      <c r="U69" s="59"/>
      <c r="V69" s="59"/>
      <c r="W69" s="59"/>
      <c r="X69" s="59"/>
      <c r="Y69" s="59"/>
      <c r="Z69" s="61"/>
      <c r="AA69" s="39"/>
      <c r="AB69" s="39"/>
      <c r="AC69" s="58" t="s">
        <v>61</v>
      </c>
      <c r="AD69" s="59"/>
      <c r="AE69" s="59"/>
      <c r="AF69" s="59"/>
      <c r="AG69" s="59"/>
      <c r="AH69" s="59"/>
      <c r="AI69" s="59"/>
      <c r="AJ69" s="59"/>
      <c r="AK69" s="59"/>
      <c r="AL69" s="59"/>
      <c r="AM69" s="60" t="s">
        <v>62</v>
      </c>
      <c r="AN69" s="59"/>
      <c r="AO69" s="61"/>
      <c r="AP69" s="39"/>
      <c r="AQ69" s="40"/>
    </row>
    <row r="70" spans="2:43" s="1" customFormat="1" ht="6.95" customHeight="1">
      <c r="B70" s="38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40"/>
    </row>
    <row r="71" spans="2:43" s="1" customFormat="1" ht="6.95" customHeight="1">
      <c r="B71" s="62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4"/>
    </row>
    <row r="75" spans="2:43" s="1" customFormat="1" ht="6.95" customHeight="1">
      <c r="B75" s="65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7"/>
    </row>
    <row r="76" spans="2:43" s="1" customFormat="1" ht="36.950000000000003" customHeight="1">
      <c r="B76" s="38"/>
      <c r="C76" s="231" t="s">
        <v>65</v>
      </c>
      <c r="D76" s="232"/>
      <c r="E76" s="232"/>
      <c r="F76" s="232"/>
      <c r="G76" s="232"/>
      <c r="H76" s="232"/>
      <c r="I76" s="232"/>
      <c r="J76" s="232"/>
      <c r="K76" s="232"/>
      <c r="L76" s="232"/>
      <c r="M76" s="232"/>
      <c r="N76" s="232"/>
      <c r="O76" s="232"/>
      <c r="P76" s="232"/>
      <c r="Q76" s="232"/>
      <c r="R76" s="232"/>
      <c r="S76" s="232"/>
      <c r="T76" s="232"/>
      <c r="U76" s="232"/>
      <c r="V76" s="232"/>
      <c r="W76" s="232"/>
      <c r="X76" s="232"/>
      <c r="Y76" s="232"/>
      <c r="Z76" s="232"/>
      <c r="AA76" s="232"/>
      <c r="AB76" s="232"/>
      <c r="AC76" s="232"/>
      <c r="AD76" s="232"/>
      <c r="AE76" s="232"/>
      <c r="AF76" s="232"/>
      <c r="AG76" s="232"/>
      <c r="AH76" s="232"/>
      <c r="AI76" s="232"/>
      <c r="AJ76" s="232"/>
      <c r="AK76" s="232"/>
      <c r="AL76" s="232"/>
      <c r="AM76" s="232"/>
      <c r="AN76" s="232"/>
      <c r="AO76" s="232"/>
      <c r="AP76" s="232"/>
      <c r="AQ76" s="40"/>
    </row>
    <row r="77" spans="2:43" s="3" customFormat="1" ht="14.45" customHeight="1">
      <c r="B77" s="68"/>
      <c r="C77" s="33" t="s">
        <v>16</v>
      </c>
      <c r="D77" s="69"/>
      <c r="E77" s="69"/>
      <c r="F77" s="69"/>
      <c r="G77" s="69"/>
      <c r="H77" s="69"/>
      <c r="I77" s="69"/>
      <c r="J77" s="69"/>
      <c r="K77" s="69"/>
      <c r="L77" s="69" t="str">
        <f>K5</f>
        <v>18-055</v>
      </c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70"/>
    </row>
    <row r="78" spans="2:43" s="4" customFormat="1" ht="36.950000000000003" customHeight="1">
      <c r="B78" s="71"/>
      <c r="C78" s="72" t="s">
        <v>19</v>
      </c>
      <c r="D78" s="73"/>
      <c r="E78" s="73"/>
      <c r="F78" s="73"/>
      <c r="G78" s="73"/>
      <c r="H78" s="73"/>
      <c r="I78" s="73"/>
      <c r="J78" s="73"/>
      <c r="K78" s="73"/>
      <c r="L78" s="233" t="str">
        <f>K6</f>
        <v>Gymnázium Nový Jičín - úpravy vstupního prostoru</v>
      </c>
      <c r="M78" s="234"/>
      <c r="N78" s="234"/>
      <c r="O78" s="234"/>
      <c r="P78" s="234"/>
      <c r="Q78" s="234"/>
      <c r="R78" s="234"/>
      <c r="S78" s="234"/>
      <c r="T78" s="234"/>
      <c r="U78" s="234"/>
      <c r="V78" s="234"/>
      <c r="W78" s="234"/>
      <c r="X78" s="234"/>
      <c r="Y78" s="234"/>
      <c r="Z78" s="234"/>
      <c r="AA78" s="234"/>
      <c r="AB78" s="234"/>
      <c r="AC78" s="234"/>
      <c r="AD78" s="234"/>
      <c r="AE78" s="234"/>
      <c r="AF78" s="234"/>
      <c r="AG78" s="234"/>
      <c r="AH78" s="234"/>
      <c r="AI78" s="234"/>
      <c r="AJ78" s="234"/>
      <c r="AK78" s="234"/>
      <c r="AL78" s="234"/>
      <c r="AM78" s="234"/>
      <c r="AN78" s="234"/>
      <c r="AO78" s="234"/>
      <c r="AP78" s="73"/>
      <c r="AQ78" s="74"/>
    </row>
    <row r="79" spans="2:43" s="1" customFormat="1" ht="6.95" customHeight="1">
      <c r="B79" s="38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40"/>
    </row>
    <row r="80" spans="2:43" s="1" customFormat="1" ht="15">
      <c r="B80" s="38"/>
      <c r="C80" s="33" t="s">
        <v>24</v>
      </c>
      <c r="D80" s="39"/>
      <c r="E80" s="39"/>
      <c r="F80" s="39"/>
      <c r="G80" s="39"/>
      <c r="H80" s="39"/>
      <c r="I80" s="39"/>
      <c r="J80" s="39"/>
      <c r="K80" s="39"/>
      <c r="L80" s="75" t="str">
        <f>IF(K8="","",K8)</f>
        <v>parcela č. 561 a 579, k.ú. NJ-DP</v>
      </c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3" t="s">
        <v>26</v>
      </c>
      <c r="AJ80" s="39"/>
      <c r="AK80" s="39"/>
      <c r="AL80" s="39"/>
      <c r="AM80" s="76" t="str">
        <f>IF(AN8= "","",AN8)</f>
        <v>31. 10. 2018</v>
      </c>
      <c r="AN80" s="39"/>
      <c r="AO80" s="39"/>
      <c r="AP80" s="39"/>
      <c r="AQ80" s="40"/>
    </row>
    <row r="81" spans="1:89" s="1" customFormat="1" ht="6.95" customHeight="1"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40"/>
    </row>
    <row r="82" spans="1:89" s="1" customFormat="1" ht="15">
      <c r="B82" s="38"/>
      <c r="C82" s="33" t="s">
        <v>28</v>
      </c>
      <c r="D82" s="39"/>
      <c r="E82" s="39"/>
      <c r="F82" s="39"/>
      <c r="G82" s="39"/>
      <c r="H82" s="39"/>
      <c r="I82" s="39"/>
      <c r="J82" s="39"/>
      <c r="K82" s="39"/>
      <c r="L82" s="69" t="str">
        <f>IF(E11= "","",E11)</f>
        <v>Gymnázium Nový Jičín, p.o.,Palackého 1329/50,NJ</v>
      </c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3" t="s">
        <v>36</v>
      </c>
      <c r="AJ82" s="39"/>
      <c r="AK82" s="39"/>
      <c r="AL82" s="39"/>
      <c r="AM82" s="235" t="str">
        <f>IF(E17="","",E17)</f>
        <v>Ing.arch. Tomáš Kudělka, Kunín 104, 742 53</v>
      </c>
      <c r="AN82" s="235"/>
      <c r="AO82" s="235"/>
      <c r="AP82" s="235"/>
      <c r="AQ82" s="40"/>
      <c r="AS82" s="236" t="s">
        <v>66</v>
      </c>
      <c r="AT82" s="237"/>
      <c r="AU82" s="77"/>
      <c r="AV82" s="77"/>
      <c r="AW82" s="77"/>
      <c r="AX82" s="77"/>
      <c r="AY82" s="77"/>
      <c r="AZ82" s="77"/>
      <c r="BA82" s="77"/>
      <c r="BB82" s="77"/>
      <c r="BC82" s="77"/>
      <c r="BD82" s="78"/>
    </row>
    <row r="83" spans="1:89" s="1" customFormat="1" ht="15">
      <c r="B83" s="38"/>
      <c r="C83" s="33" t="s">
        <v>34</v>
      </c>
      <c r="D83" s="39"/>
      <c r="E83" s="39"/>
      <c r="F83" s="39"/>
      <c r="G83" s="39"/>
      <c r="H83" s="39"/>
      <c r="I83" s="39"/>
      <c r="J83" s="39"/>
      <c r="K83" s="39"/>
      <c r="L83" s="69" t="str">
        <f>IF(E14= "Vyplň údaj","",E14)</f>
        <v/>
      </c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3" t="s">
        <v>41</v>
      </c>
      <c r="AJ83" s="39"/>
      <c r="AK83" s="39"/>
      <c r="AL83" s="39"/>
      <c r="AM83" s="235" t="str">
        <f>IF(E20="","",E20)</f>
        <v>Proch8ykov8 Miroslava</v>
      </c>
      <c r="AN83" s="235"/>
      <c r="AO83" s="235"/>
      <c r="AP83" s="235"/>
      <c r="AQ83" s="40"/>
      <c r="AS83" s="238"/>
      <c r="AT83" s="239"/>
      <c r="AU83" s="79"/>
      <c r="AV83" s="79"/>
      <c r="AW83" s="79"/>
      <c r="AX83" s="79"/>
      <c r="AY83" s="79"/>
      <c r="AZ83" s="79"/>
      <c r="BA83" s="79"/>
      <c r="BB83" s="79"/>
      <c r="BC83" s="79"/>
      <c r="BD83" s="80"/>
    </row>
    <row r="84" spans="1:89" s="1" customFormat="1" ht="10.9" customHeight="1">
      <c r="B84" s="38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40"/>
      <c r="AS84" s="240"/>
      <c r="AT84" s="241"/>
      <c r="AU84" s="39"/>
      <c r="AV84" s="39"/>
      <c r="AW84" s="39"/>
      <c r="AX84" s="39"/>
      <c r="AY84" s="39"/>
      <c r="AZ84" s="39"/>
      <c r="BA84" s="39"/>
      <c r="BB84" s="39"/>
      <c r="BC84" s="39"/>
      <c r="BD84" s="81"/>
    </row>
    <row r="85" spans="1:89" s="1" customFormat="1" ht="29.25" customHeight="1">
      <c r="B85" s="38"/>
      <c r="C85" s="223" t="s">
        <v>67</v>
      </c>
      <c r="D85" s="224"/>
      <c r="E85" s="224"/>
      <c r="F85" s="224"/>
      <c r="G85" s="224"/>
      <c r="H85" s="82"/>
      <c r="I85" s="225" t="s">
        <v>68</v>
      </c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 s="224"/>
      <c r="Z85" s="224"/>
      <c r="AA85" s="224"/>
      <c r="AB85" s="224"/>
      <c r="AC85" s="224"/>
      <c r="AD85" s="224"/>
      <c r="AE85" s="224"/>
      <c r="AF85" s="224"/>
      <c r="AG85" s="225" t="s">
        <v>69</v>
      </c>
      <c r="AH85" s="224"/>
      <c r="AI85" s="224"/>
      <c r="AJ85" s="224"/>
      <c r="AK85" s="224"/>
      <c r="AL85" s="224"/>
      <c r="AM85" s="224"/>
      <c r="AN85" s="225" t="s">
        <v>70</v>
      </c>
      <c r="AO85" s="224"/>
      <c r="AP85" s="226"/>
      <c r="AQ85" s="40"/>
      <c r="AS85" s="83" t="s">
        <v>71</v>
      </c>
      <c r="AT85" s="84" t="s">
        <v>72</v>
      </c>
      <c r="AU85" s="84" t="s">
        <v>73</v>
      </c>
      <c r="AV85" s="84" t="s">
        <v>74</v>
      </c>
      <c r="AW85" s="84" t="s">
        <v>75</v>
      </c>
      <c r="AX85" s="84" t="s">
        <v>76</v>
      </c>
      <c r="AY85" s="84" t="s">
        <v>77</v>
      </c>
      <c r="AZ85" s="84" t="s">
        <v>78</v>
      </c>
      <c r="BA85" s="84" t="s">
        <v>79</v>
      </c>
      <c r="BB85" s="84" t="s">
        <v>80</v>
      </c>
      <c r="BC85" s="84" t="s">
        <v>81</v>
      </c>
      <c r="BD85" s="85" t="s">
        <v>82</v>
      </c>
    </row>
    <row r="86" spans="1:89" s="1" customFormat="1" ht="10.9" customHeight="1"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40"/>
      <c r="AS86" s="86"/>
      <c r="AT86" s="54"/>
      <c r="AU86" s="54"/>
      <c r="AV86" s="54"/>
      <c r="AW86" s="54"/>
      <c r="AX86" s="54"/>
      <c r="AY86" s="54"/>
      <c r="AZ86" s="54"/>
      <c r="BA86" s="54"/>
      <c r="BB86" s="54"/>
      <c r="BC86" s="54"/>
      <c r="BD86" s="55"/>
    </row>
    <row r="87" spans="1:89" s="4" customFormat="1" ht="32.450000000000003" customHeight="1">
      <c r="B87" s="71"/>
      <c r="C87" s="87" t="s">
        <v>83</v>
      </c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230">
        <f>ROUND(AG88,1)</f>
        <v>0</v>
      </c>
      <c r="AH87" s="230"/>
      <c r="AI87" s="230"/>
      <c r="AJ87" s="230"/>
      <c r="AK87" s="230"/>
      <c r="AL87" s="230"/>
      <c r="AM87" s="230"/>
      <c r="AN87" s="215">
        <f>SUM(AG87,AT87)</f>
        <v>0</v>
      </c>
      <c r="AO87" s="215"/>
      <c r="AP87" s="215"/>
      <c r="AQ87" s="74"/>
      <c r="AS87" s="89">
        <f>ROUND(AS88,1)</f>
        <v>0</v>
      </c>
      <c r="AT87" s="90">
        <f>ROUND(SUM(AV87:AW87),2)</f>
        <v>0</v>
      </c>
      <c r="AU87" s="91">
        <f>ROUND(AU88,5)</f>
        <v>0</v>
      </c>
      <c r="AV87" s="90">
        <f>ROUND(AZ87*L31,2)</f>
        <v>0</v>
      </c>
      <c r="AW87" s="90">
        <f>ROUND(BA87*L32,2)</f>
        <v>0</v>
      </c>
      <c r="AX87" s="90">
        <f>ROUND(BB87*L31,2)</f>
        <v>0</v>
      </c>
      <c r="AY87" s="90">
        <f>ROUND(BC87*L32,2)</f>
        <v>0</v>
      </c>
      <c r="AZ87" s="90">
        <f>ROUND(AZ88,1)</f>
        <v>0</v>
      </c>
      <c r="BA87" s="90">
        <f>ROUND(BA88,1)</f>
        <v>0</v>
      </c>
      <c r="BB87" s="90">
        <f>ROUND(BB88,1)</f>
        <v>0</v>
      </c>
      <c r="BC87" s="90">
        <f>ROUND(BC88,1)</f>
        <v>0</v>
      </c>
      <c r="BD87" s="92">
        <f>ROUND(BD88,1)</f>
        <v>0</v>
      </c>
      <c r="BS87" s="93" t="s">
        <v>84</v>
      </c>
      <c r="BT87" s="93" t="s">
        <v>85</v>
      </c>
      <c r="BV87" s="93" t="s">
        <v>86</v>
      </c>
      <c r="BW87" s="93" t="s">
        <v>87</v>
      </c>
      <c r="BX87" s="93" t="s">
        <v>88</v>
      </c>
    </row>
    <row r="88" spans="1:89" s="5" customFormat="1" ht="34.9" customHeight="1">
      <c r="A88" s="94" t="s">
        <v>89</v>
      </c>
      <c r="B88" s="95"/>
      <c r="C88" s="96"/>
      <c r="D88" s="229" t="s">
        <v>17</v>
      </c>
      <c r="E88" s="229"/>
      <c r="F88" s="229"/>
      <c r="G88" s="229"/>
      <c r="H88" s="229"/>
      <c r="I88" s="97"/>
      <c r="J88" s="229" t="s">
        <v>20</v>
      </c>
      <c r="K88" s="229"/>
      <c r="L88" s="229"/>
      <c r="M88" s="229"/>
      <c r="N88" s="229"/>
      <c r="O88" s="229"/>
      <c r="P88" s="229"/>
      <c r="Q88" s="229"/>
      <c r="R88" s="229"/>
      <c r="S88" s="229"/>
      <c r="T88" s="229"/>
      <c r="U88" s="229"/>
      <c r="V88" s="229"/>
      <c r="W88" s="229"/>
      <c r="X88" s="229"/>
      <c r="Y88" s="229"/>
      <c r="Z88" s="229"/>
      <c r="AA88" s="229"/>
      <c r="AB88" s="229"/>
      <c r="AC88" s="229"/>
      <c r="AD88" s="229"/>
      <c r="AE88" s="229"/>
      <c r="AF88" s="229"/>
      <c r="AG88" s="227">
        <f>'18-055 - Gymnázium Nový J...'!M29</f>
        <v>0</v>
      </c>
      <c r="AH88" s="228"/>
      <c r="AI88" s="228"/>
      <c r="AJ88" s="228"/>
      <c r="AK88" s="228"/>
      <c r="AL88" s="228"/>
      <c r="AM88" s="228"/>
      <c r="AN88" s="227">
        <f>SUM(AG88,AT88)</f>
        <v>0</v>
      </c>
      <c r="AO88" s="228"/>
      <c r="AP88" s="228"/>
      <c r="AQ88" s="98"/>
      <c r="AS88" s="99">
        <f>'18-055 - Gymnázium Nový J...'!M27</f>
        <v>0</v>
      </c>
      <c r="AT88" s="100">
        <f>ROUND(SUM(AV88:AW88),2)</f>
        <v>0</v>
      </c>
      <c r="AU88" s="101">
        <f>'18-055 - Gymnázium Nový J...'!W150</f>
        <v>0</v>
      </c>
      <c r="AV88" s="100">
        <f>'18-055 - Gymnázium Nový J...'!M31</f>
        <v>0</v>
      </c>
      <c r="AW88" s="100">
        <f>'18-055 - Gymnázium Nový J...'!M32</f>
        <v>0</v>
      </c>
      <c r="AX88" s="100">
        <f>'18-055 - Gymnázium Nový J...'!M33</f>
        <v>0</v>
      </c>
      <c r="AY88" s="100">
        <f>'18-055 - Gymnázium Nový J...'!M34</f>
        <v>0</v>
      </c>
      <c r="AZ88" s="100">
        <f>'18-055 - Gymnázium Nový J...'!H31</f>
        <v>0</v>
      </c>
      <c r="BA88" s="100">
        <f>'18-055 - Gymnázium Nový J...'!H32</f>
        <v>0</v>
      </c>
      <c r="BB88" s="100">
        <f>'18-055 - Gymnázium Nový J...'!H33</f>
        <v>0</v>
      </c>
      <c r="BC88" s="100">
        <f>'18-055 - Gymnázium Nový J...'!H34</f>
        <v>0</v>
      </c>
      <c r="BD88" s="102">
        <f>'18-055 - Gymnázium Nový J...'!H35</f>
        <v>0</v>
      </c>
      <c r="BT88" s="103" t="s">
        <v>90</v>
      </c>
      <c r="BU88" s="103" t="s">
        <v>91</v>
      </c>
      <c r="BV88" s="103" t="s">
        <v>86</v>
      </c>
      <c r="BW88" s="103" t="s">
        <v>87</v>
      </c>
      <c r="BX88" s="103" t="s">
        <v>88</v>
      </c>
    </row>
    <row r="89" spans="1:89">
      <c r="B89" s="25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6"/>
    </row>
    <row r="90" spans="1:89" s="1" customFormat="1" ht="30" customHeight="1">
      <c r="B90" s="38"/>
      <c r="C90" s="87" t="s">
        <v>92</v>
      </c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215">
        <f>ROUND(SUM(AG91:AG94),1)</f>
        <v>0</v>
      </c>
      <c r="AH90" s="215"/>
      <c r="AI90" s="215"/>
      <c r="AJ90" s="215"/>
      <c r="AK90" s="215"/>
      <c r="AL90" s="215"/>
      <c r="AM90" s="215"/>
      <c r="AN90" s="215">
        <f>ROUND(SUM(AN91:AN94),1)</f>
        <v>0</v>
      </c>
      <c r="AO90" s="215"/>
      <c r="AP90" s="215"/>
      <c r="AQ90" s="40"/>
      <c r="AS90" s="83" t="s">
        <v>93</v>
      </c>
      <c r="AT90" s="84" t="s">
        <v>94</v>
      </c>
      <c r="AU90" s="84" t="s">
        <v>49</v>
      </c>
      <c r="AV90" s="85" t="s">
        <v>72</v>
      </c>
    </row>
    <row r="91" spans="1:89" s="1" customFormat="1" ht="19.899999999999999" customHeight="1">
      <c r="B91" s="38"/>
      <c r="C91" s="39"/>
      <c r="D91" s="104" t="s">
        <v>95</v>
      </c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221">
        <f>ROUND(AG87*AS91,1)</f>
        <v>0</v>
      </c>
      <c r="AH91" s="222"/>
      <c r="AI91" s="222"/>
      <c r="AJ91" s="222"/>
      <c r="AK91" s="222"/>
      <c r="AL91" s="222"/>
      <c r="AM91" s="222"/>
      <c r="AN91" s="222">
        <f>ROUND(AG91+AV91,1)</f>
        <v>0</v>
      </c>
      <c r="AO91" s="222"/>
      <c r="AP91" s="222"/>
      <c r="AQ91" s="40"/>
      <c r="AS91" s="105">
        <v>0</v>
      </c>
      <c r="AT91" s="106" t="s">
        <v>96</v>
      </c>
      <c r="AU91" s="106" t="s">
        <v>50</v>
      </c>
      <c r="AV91" s="107">
        <f>ROUND(IF(AU91="základní",AG91*L31,IF(AU91="snížená",AG91*L32,0)),1)</f>
        <v>0</v>
      </c>
      <c r="BV91" s="21" t="s">
        <v>97</v>
      </c>
      <c r="BY91" s="108">
        <f>IF(AU91="základní",AV91,0)</f>
        <v>0</v>
      </c>
      <c r="BZ91" s="108">
        <f>IF(AU91="snížená",AV91,0)</f>
        <v>0</v>
      </c>
      <c r="CA91" s="108">
        <v>0</v>
      </c>
      <c r="CB91" s="108">
        <v>0</v>
      </c>
      <c r="CC91" s="108">
        <v>0</v>
      </c>
      <c r="CD91" s="108">
        <f>IF(AU91="základní",AG91,0)</f>
        <v>0</v>
      </c>
      <c r="CE91" s="108">
        <f>IF(AU91="snížená",AG91,0)</f>
        <v>0</v>
      </c>
      <c r="CF91" s="108">
        <f>IF(AU91="zákl. přenesená",AG91,0)</f>
        <v>0</v>
      </c>
      <c r="CG91" s="108">
        <f>IF(AU91="sníž. přenesená",AG91,0)</f>
        <v>0</v>
      </c>
      <c r="CH91" s="108">
        <f>IF(AU91="nulová",AG91,0)</f>
        <v>0</v>
      </c>
      <c r="CI91" s="21">
        <f>IF(AU91="základní",1,IF(AU91="snížená",2,IF(AU91="zákl. přenesená",4,IF(AU91="sníž. přenesená",5,3))))</f>
        <v>1</v>
      </c>
      <c r="CJ91" s="21">
        <f>IF(AT91="stavební čast",1,IF(8891="investiční čast",2,3))</f>
        <v>1</v>
      </c>
      <c r="CK91" s="21" t="str">
        <f>IF(D91="Vyplň vlastní","","x")</f>
        <v>x</v>
      </c>
    </row>
    <row r="92" spans="1:89" s="1" customFormat="1" ht="19.899999999999999" customHeight="1">
      <c r="B92" s="38"/>
      <c r="C92" s="39"/>
      <c r="D92" s="219" t="s">
        <v>98</v>
      </c>
      <c r="E92" s="220"/>
      <c r="F92" s="220"/>
      <c r="G92" s="220"/>
      <c r="H92" s="220"/>
      <c r="I92" s="220"/>
      <c r="J92" s="220"/>
      <c r="K92" s="220"/>
      <c r="L92" s="220"/>
      <c r="M92" s="220"/>
      <c r="N92" s="220"/>
      <c r="O92" s="220"/>
      <c r="P92" s="220"/>
      <c r="Q92" s="220"/>
      <c r="R92" s="220"/>
      <c r="S92" s="220"/>
      <c r="T92" s="220"/>
      <c r="U92" s="220"/>
      <c r="V92" s="220"/>
      <c r="W92" s="220"/>
      <c r="X92" s="220"/>
      <c r="Y92" s="220"/>
      <c r="Z92" s="220"/>
      <c r="AA92" s="220"/>
      <c r="AB92" s="220"/>
      <c r="AC92" s="39"/>
      <c r="AD92" s="39"/>
      <c r="AE92" s="39"/>
      <c r="AF92" s="39"/>
      <c r="AG92" s="221">
        <f>AG87*AS92</f>
        <v>0</v>
      </c>
      <c r="AH92" s="222"/>
      <c r="AI92" s="222"/>
      <c r="AJ92" s="222"/>
      <c r="AK92" s="222"/>
      <c r="AL92" s="222"/>
      <c r="AM92" s="222"/>
      <c r="AN92" s="222">
        <f>AG92+AV92</f>
        <v>0</v>
      </c>
      <c r="AO92" s="222"/>
      <c r="AP92" s="222"/>
      <c r="AQ92" s="40"/>
      <c r="AS92" s="109">
        <v>0</v>
      </c>
      <c r="AT92" s="110" t="s">
        <v>96</v>
      </c>
      <c r="AU92" s="110" t="s">
        <v>50</v>
      </c>
      <c r="AV92" s="111">
        <f>ROUND(IF(AU92="nulová",0,IF(OR(AU92="základní",AU92="zákl. přenesená"),AG92*L31,AG92*L32)),2)</f>
        <v>0</v>
      </c>
      <c r="BV92" s="21" t="s">
        <v>99</v>
      </c>
      <c r="BY92" s="108">
        <f>IF(AU92="základní",AV92,0)</f>
        <v>0</v>
      </c>
      <c r="BZ92" s="108">
        <f>IF(AU92="snížená",AV92,0)</f>
        <v>0</v>
      </c>
      <c r="CA92" s="108">
        <f>IF(AU92="zákl. přenesená",AV92,0)</f>
        <v>0</v>
      </c>
      <c r="CB92" s="108">
        <f>IF(AU92="sníž. přenesená",AV92,0)</f>
        <v>0</v>
      </c>
      <c r="CC92" s="108">
        <f>IF(AU92="nulová",AV92,0)</f>
        <v>0</v>
      </c>
      <c r="CD92" s="108">
        <f>IF(AU92="základní",AG92,0)</f>
        <v>0</v>
      </c>
      <c r="CE92" s="108">
        <f>IF(AU92="snížená",AG92,0)</f>
        <v>0</v>
      </c>
      <c r="CF92" s="108">
        <f>IF(AU92="zákl. přenesená",AG92,0)</f>
        <v>0</v>
      </c>
      <c r="CG92" s="108">
        <f>IF(AU92="sníž. přenesená",AG92,0)</f>
        <v>0</v>
      </c>
      <c r="CH92" s="108">
        <f>IF(AU92="nulová",AG92,0)</f>
        <v>0</v>
      </c>
      <c r="CI92" s="21">
        <f>IF(AU92="základní",1,IF(AU92="snížená",2,IF(AU92="zákl. přenesená",4,IF(AU92="sníž. přenesená",5,3))))</f>
        <v>1</v>
      </c>
      <c r="CJ92" s="21">
        <f>IF(AT92="stavební čast",1,IF(8892="investiční čast",2,3))</f>
        <v>1</v>
      </c>
      <c r="CK92" s="21" t="str">
        <f>IF(D92="Vyplň vlastní","","x")</f>
        <v/>
      </c>
    </row>
    <row r="93" spans="1:89" s="1" customFormat="1" ht="19.899999999999999" customHeight="1">
      <c r="B93" s="38"/>
      <c r="C93" s="39"/>
      <c r="D93" s="219" t="s">
        <v>98</v>
      </c>
      <c r="E93" s="220"/>
      <c r="F93" s="220"/>
      <c r="G93" s="220"/>
      <c r="H93" s="220"/>
      <c r="I93" s="220"/>
      <c r="J93" s="220"/>
      <c r="K93" s="220"/>
      <c r="L93" s="220"/>
      <c r="M93" s="220"/>
      <c r="N93" s="220"/>
      <c r="O93" s="220"/>
      <c r="P93" s="220"/>
      <c r="Q93" s="220"/>
      <c r="R93" s="220"/>
      <c r="S93" s="220"/>
      <c r="T93" s="220"/>
      <c r="U93" s="220"/>
      <c r="V93" s="220"/>
      <c r="W93" s="220"/>
      <c r="X93" s="220"/>
      <c r="Y93" s="220"/>
      <c r="Z93" s="220"/>
      <c r="AA93" s="220"/>
      <c r="AB93" s="220"/>
      <c r="AC93" s="39"/>
      <c r="AD93" s="39"/>
      <c r="AE93" s="39"/>
      <c r="AF93" s="39"/>
      <c r="AG93" s="221">
        <f>AG87*AS93</f>
        <v>0</v>
      </c>
      <c r="AH93" s="222"/>
      <c r="AI93" s="222"/>
      <c r="AJ93" s="222"/>
      <c r="AK93" s="222"/>
      <c r="AL93" s="222"/>
      <c r="AM93" s="222"/>
      <c r="AN93" s="222">
        <f>AG93+AV93</f>
        <v>0</v>
      </c>
      <c r="AO93" s="222"/>
      <c r="AP93" s="222"/>
      <c r="AQ93" s="40"/>
      <c r="AS93" s="109">
        <v>0</v>
      </c>
      <c r="AT93" s="110" t="s">
        <v>96</v>
      </c>
      <c r="AU93" s="110" t="s">
        <v>50</v>
      </c>
      <c r="AV93" s="111">
        <f>ROUND(IF(AU93="nulová",0,IF(OR(AU93="základní",AU93="zákl. přenesená"),AG93*L31,AG93*L32)),2)</f>
        <v>0</v>
      </c>
      <c r="BV93" s="21" t="s">
        <v>99</v>
      </c>
      <c r="BY93" s="108">
        <f>IF(AU93="základní",AV93,0)</f>
        <v>0</v>
      </c>
      <c r="BZ93" s="108">
        <f>IF(AU93="snížená",AV93,0)</f>
        <v>0</v>
      </c>
      <c r="CA93" s="108">
        <f>IF(AU93="zákl. přenesená",AV93,0)</f>
        <v>0</v>
      </c>
      <c r="CB93" s="108">
        <f>IF(AU93="sníž. přenesená",AV93,0)</f>
        <v>0</v>
      </c>
      <c r="CC93" s="108">
        <f>IF(AU93="nulová",AV93,0)</f>
        <v>0</v>
      </c>
      <c r="CD93" s="108">
        <f>IF(AU93="základní",AG93,0)</f>
        <v>0</v>
      </c>
      <c r="CE93" s="108">
        <f>IF(AU93="snížená",AG93,0)</f>
        <v>0</v>
      </c>
      <c r="CF93" s="108">
        <f>IF(AU93="zákl. přenesená",AG93,0)</f>
        <v>0</v>
      </c>
      <c r="CG93" s="108">
        <f>IF(AU93="sníž. přenesená",AG93,0)</f>
        <v>0</v>
      </c>
      <c r="CH93" s="108">
        <f>IF(AU93="nulová",AG93,0)</f>
        <v>0</v>
      </c>
      <c r="CI93" s="21">
        <f>IF(AU93="základní",1,IF(AU93="snížená",2,IF(AU93="zákl. přenesená",4,IF(AU93="sníž. přenesená",5,3))))</f>
        <v>1</v>
      </c>
      <c r="CJ93" s="21">
        <f>IF(AT93="stavební čast",1,IF(8893="investiční čast",2,3))</f>
        <v>1</v>
      </c>
      <c r="CK93" s="21" t="str">
        <f>IF(D93="Vyplň vlastní","","x")</f>
        <v/>
      </c>
    </row>
    <row r="94" spans="1:89" s="1" customFormat="1" ht="19.899999999999999" customHeight="1">
      <c r="B94" s="38"/>
      <c r="C94" s="39"/>
      <c r="D94" s="219" t="s">
        <v>98</v>
      </c>
      <c r="E94" s="220"/>
      <c r="F94" s="220"/>
      <c r="G94" s="220"/>
      <c r="H94" s="220"/>
      <c r="I94" s="220"/>
      <c r="J94" s="220"/>
      <c r="K94" s="220"/>
      <c r="L94" s="220"/>
      <c r="M94" s="220"/>
      <c r="N94" s="220"/>
      <c r="O94" s="220"/>
      <c r="P94" s="220"/>
      <c r="Q94" s="220"/>
      <c r="R94" s="220"/>
      <c r="S94" s="220"/>
      <c r="T94" s="220"/>
      <c r="U94" s="220"/>
      <c r="V94" s="220"/>
      <c r="W94" s="220"/>
      <c r="X94" s="220"/>
      <c r="Y94" s="220"/>
      <c r="Z94" s="220"/>
      <c r="AA94" s="220"/>
      <c r="AB94" s="220"/>
      <c r="AC94" s="39"/>
      <c r="AD94" s="39"/>
      <c r="AE94" s="39"/>
      <c r="AF94" s="39"/>
      <c r="AG94" s="221">
        <f>AG87*AS94</f>
        <v>0</v>
      </c>
      <c r="AH94" s="222"/>
      <c r="AI94" s="222"/>
      <c r="AJ94" s="222"/>
      <c r="AK94" s="222"/>
      <c r="AL94" s="222"/>
      <c r="AM94" s="222"/>
      <c r="AN94" s="222">
        <f>AG94+AV94</f>
        <v>0</v>
      </c>
      <c r="AO94" s="222"/>
      <c r="AP94" s="222"/>
      <c r="AQ94" s="40"/>
      <c r="AS94" s="112">
        <v>0</v>
      </c>
      <c r="AT94" s="113" t="s">
        <v>96</v>
      </c>
      <c r="AU94" s="113" t="s">
        <v>50</v>
      </c>
      <c r="AV94" s="114">
        <f>ROUND(IF(AU94="nulová",0,IF(OR(AU94="základní",AU94="zákl. přenesená"),AG94*L31,AG94*L32)),2)</f>
        <v>0</v>
      </c>
      <c r="BV94" s="21" t="s">
        <v>99</v>
      </c>
      <c r="BY94" s="108">
        <f>IF(AU94="základní",AV94,0)</f>
        <v>0</v>
      </c>
      <c r="BZ94" s="108">
        <f>IF(AU94="snížená",AV94,0)</f>
        <v>0</v>
      </c>
      <c r="CA94" s="108">
        <f>IF(AU94="zákl. přenesená",AV94,0)</f>
        <v>0</v>
      </c>
      <c r="CB94" s="108">
        <f>IF(AU94="sníž. přenesená",AV94,0)</f>
        <v>0</v>
      </c>
      <c r="CC94" s="108">
        <f>IF(AU94="nulová",AV94,0)</f>
        <v>0</v>
      </c>
      <c r="CD94" s="108">
        <f>IF(AU94="základní",AG94,0)</f>
        <v>0</v>
      </c>
      <c r="CE94" s="108">
        <f>IF(AU94="snížená",AG94,0)</f>
        <v>0</v>
      </c>
      <c r="CF94" s="108">
        <f>IF(AU94="zákl. přenesená",AG94,0)</f>
        <v>0</v>
      </c>
      <c r="CG94" s="108">
        <f>IF(AU94="sníž. přenesená",AG94,0)</f>
        <v>0</v>
      </c>
      <c r="CH94" s="108">
        <f>IF(AU94="nulová",AG94,0)</f>
        <v>0</v>
      </c>
      <c r="CI94" s="21">
        <f>IF(AU94="základní",1,IF(AU94="snížená",2,IF(AU94="zákl. přenesená",4,IF(AU94="sníž. přenesená",5,3))))</f>
        <v>1</v>
      </c>
      <c r="CJ94" s="21">
        <f>IF(AT94="stavební čast",1,IF(8894="investiční čast",2,3))</f>
        <v>1</v>
      </c>
      <c r="CK94" s="21" t="str">
        <f>IF(D94="Vyplň vlastní","","x")</f>
        <v/>
      </c>
    </row>
    <row r="95" spans="1:89" s="1" customFormat="1" ht="10.9" customHeight="1"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40"/>
    </row>
    <row r="96" spans="1:89" s="1" customFormat="1" ht="30" customHeight="1">
      <c r="B96" s="38"/>
      <c r="C96" s="115" t="s">
        <v>100</v>
      </c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216">
        <f>ROUND(AG87+AG90,1)</f>
        <v>0</v>
      </c>
      <c r="AH96" s="216"/>
      <c r="AI96" s="216"/>
      <c r="AJ96" s="216"/>
      <c r="AK96" s="216"/>
      <c r="AL96" s="216"/>
      <c r="AM96" s="216"/>
      <c r="AN96" s="216">
        <f>AN87+AN90</f>
        <v>0</v>
      </c>
      <c r="AO96" s="216"/>
      <c r="AP96" s="216"/>
      <c r="AQ96" s="40"/>
    </row>
    <row r="97" spans="2:43" s="1" customFormat="1" ht="6.95" customHeight="1">
      <c r="B97" s="62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4"/>
    </row>
  </sheetData>
  <sheetProtection password="CC35" sheet="1" objects="1" scenarios="1" formatCells="0" formatColumns="0" formatRows="0" sort="0" autoFilter="0"/>
  <mergeCells count="58">
    <mergeCell ref="C2:AP2"/>
    <mergeCell ref="C4:AP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  <mergeCell ref="AK37:AO37"/>
    <mergeCell ref="L33:O33"/>
    <mergeCell ref="W33:AE33"/>
    <mergeCell ref="AK33:AO33"/>
    <mergeCell ref="L34:O34"/>
    <mergeCell ref="W34:AE34"/>
    <mergeCell ref="AK34:AO34"/>
    <mergeCell ref="D92:AB92"/>
    <mergeCell ref="AG92:AM92"/>
    <mergeCell ref="AN92:AP92"/>
    <mergeCell ref="C85:G85"/>
    <mergeCell ref="I85:AF85"/>
    <mergeCell ref="AG85:AM85"/>
    <mergeCell ref="AN85:AP85"/>
    <mergeCell ref="AN88:AP88"/>
    <mergeCell ref="AG88:AM88"/>
    <mergeCell ref="D88:H88"/>
    <mergeCell ref="J88:AF88"/>
    <mergeCell ref="AG87:AM87"/>
    <mergeCell ref="AN87:AP87"/>
    <mergeCell ref="D93:AB93"/>
    <mergeCell ref="AG93:AM93"/>
    <mergeCell ref="AN93:AP93"/>
    <mergeCell ref="D94:AB94"/>
    <mergeCell ref="AG94:AM94"/>
    <mergeCell ref="AN94:AP94"/>
    <mergeCell ref="AG90:AM90"/>
    <mergeCell ref="AN90:AP90"/>
    <mergeCell ref="AG96:AM96"/>
    <mergeCell ref="AN96:AP96"/>
    <mergeCell ref="AR2:BE2"/>
    <mergeCell ref="AG91:AM91"/>
    <mergeCell ref="AN91:AP91"/>
    <mergeCell ref="C76:AP76"/>
    <mergeCell ref="L78:AO78"/>
    <mergeCell ref="AM82:AP82"/>
    <mergeCell ref="AS82:AT84"/>
    <mergeCell ref="AM83:AP83"/>
    <mergeCell ref="L35:O35"/>
    <mergeCell ref="W35:AE35"/>
    <mergeCell ref="AK35:AO35"/>
    <mergeCell ref="X37:AB37"/>
  </mergeCells>
  <dataValidations count="2">
    <dataValidation type="list" allowBlank="1" showInputMessage="1" showErrorMessage="1" error="Povoleny jsou hodnoty základní, snížená, zákl. přenesená, sníž. přenesená, nulová." sqref="AU91:AU95">
      <formula1>"základní, snížená, zákl. přenesená, sníž. přenesená, nulová"</formula1>
    </dataValidation>
    <dataValidation type="list" allowBlank="1" showInputMessage="1" showErrorMessage="1" error="Povoleny jsou hodnoty stavební čast, technologická čast, investiční čast." sqref="AT91:AT95">
      <formula1>"stavební čast, technologická čast, investiční čast"</formula1>
    </dataValidation>
  </dataValidations>
  <hyperlinks>
    <hyperlink ref="K1:S1" location="C2" display="1) Souhrnný list stavby"/>
    <hyperlink ref="W1:AF1" location="C87" display="2) Rekapitulace objektů"/>
    <hyperlink ref="A88" location="'18-055 - Gymnázium Nový J...'!C2" display="/"/>
  </hyperlinks>
  <pageMargins left="0.58333330000000005" right="0.58333330000000005" top="0.5" bottom="0.4666666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919"/>
  <sheetViews>
    <sheetView showGridLines="0" workbookViewId="0">
      <pane ySplit="1" topLeftCell="A2" activePane="bottomLeft" state="frozen"/>
      <selection pane="bottomLeft"/>
    </sheetView>
  </sheetViews>
  <sheetFormatPr defaultRowHeight="13.5"/>
  <cols>
    <col min="1" max="1" width="7.1640625" customWidth="1"/>
    <col min="2" max="2" width="1.5" customWidth="1"/>
    <col min="3" max="3" width="3.5" customWidth="1"/>
    <col min="4" max="4" width="3.6640625" customWidth="1"/>
    <col min="5" max="5" width="14.6640625" customWidth="1"/>
    <col min="6" max="7" width="9.5" customWidth="1"/>
    <col min="8" max="8" width="10.6640625" customWidth="1"/>
    <col min="9" max="9" width="6" customWidth="1"/>
    <col min="10" max="10" width="4.5" customWidth="1"/>
    <col min="11" max="11" width="9.83203125" customWidth="1"/>
    <col min="12" max="12" width="10.33203125" customWidth="1"/>
    <col min="13" max="14" width="5.1640625" customWidth="1"/>
    <col min="15" max="15" width="1.6640625" customWidth="1"/>
    <col min="16" max="16" width="10.6640625" customWidth="1"/>
    <col min="17" max="17" width="3.5" customWidth="1"/>
    <col min="18" max="18" width="1.5" customWidth="1"/>
    <col min="19" max="19" width="7" customWidth="1"/>
    <col min="20" max="20" width="25.5" hidden="1" customWidth="1"/>
    <col min="21" max="21" width="14" hidden="1" customWidth="1"/>
    <col min="22" max="22" width="10.5" hidden="1" customWidth="1"/>
    <col min="23" max="23" width="14" hidden="1" customWidth="1"/>
    <col min="24" max="24" width="10.5" hidden="1" customWidth="1"/>
    <col min="25" max="25" width="12.83203125" hidden="1" customWidth="1"/>
    <col min="26" max="26" width="9.5" hidden="1" customWidth="1"/>
    <col min="27" max="27" width="12.83203125" hidden="1" customWidth="1"/>
    <col min="28" max="28" width="14" hidden="1" customWidth="1"/>
    <col min="29" max="29" width="9.5" customWidth="1"/>
    <col min="30" max="30" width="12.83203125" customWidth="1"/>
    <col min="31" max="31" width="14" customWidth="1"/>
    <col min="44" max="65" width="9.1640625" hidden="1"/>
  </cols>
  <sheetData>
    <row r="1" spans="1:66" ht="21.75" customHeight="1">
      <c r="A1" s="117"/>
      <c r="B1" s="15"/>
      <c r="C1" s="15"/>
      <c r="D1" s="16" t="s">
        <v>1</v>
      </c>
      <c r="E1" s="15"/>
      <c r="F1" s="17" t="s">
        <v>101</v>
      </c>
      <c r="G1" s="17"/>
      <c r="H1" s="270" t="s">
        <v>102</v>
      </c>
      <c r="I1" s="270"/>
      <c r="J1" s="270"/>
      <c r="K1" s="270"/>
      <c r="L1" s="17" t="s">
        <v>103</v>
      </c>
      <c r="M1" s="15"/>
      <c r="N1" s="15"/>
      <c r="O1" s="16" t="s">
        <v>104</v>
      </c>
      <c r="P1" s="15"/>
      <c r="Q1" s="15"/>
      <c r="R1" s="15"/>
      <c r="S1" s="17" t="s">
        <v>105</v>
      </c>
      <c r="T1" s="17"/>
      <c r="U1" s="117"/>
      <c r="V1" s="117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</row>
    <row r="2" spans="1:66" ht="36.950000000000003" customHeight="1">
      <c r="C2" s="249" t="s">
        <v>7</v>
      </c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S2" s="217" t="s">
        <v>8</v>
      </c>
      <c r="T2" s="218"/>
      <c r="U2" s="218"/>
      <c r="V2" s="218"/>
      <c r="W2" s="218"/>
      <c r="X2" s="218"/>
      <c r="Y2" s="218"/>
      <c r="Z2" s="218"/>
      <c r="AA2" s="218"/>
      <c r="AB2" s="218"/>
      <c r="AC2" s="218"/>
      <c r="AT2" s="21" t="s">
        <v>87</v>
      </c>
      <c r="AZ2" s="118" t="s">
        <v>106</v>
      </c>
      <c r="BA2" s="118" t="s">
        <v>22</v>
      </c>
      <c r="BB2" s="118" t="s">
        <v>22</v>
      </c>
      <c r="BC2" s="118" t="s">
        <v>107</v>
      </c>
      <c r="BD2" s="118" t="s">
        <v>108</v>
      </c>
    </row>
    <row r="3" spans="1:66" ht="6.95" customHeight="1"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  <c r="AT3" s="21" t="s">
        <v>108</v>
      </c>
      <c r="AZ3" s="118" t="s">
        <v>109</v>
      </c>
      <c r="BA3" s="118" t="s">
        <v>22</v>
      </c>
      <c r="BB3" s="118" t="s">
        <v>22</v>
      </c>
      <c r="BC3" s="118" t="s">
        <v>110</v>
      </c>
      <c r="BD3" s="118" t="s">
        <v>108</v>
      </c>
    </row>
    <row r="4" spans="1:66" ht="36.950000000000003" customHeight="1">
      <c r="B4" s="25"/>
      <c r="C4" s="231" t="s">
        <v>111</v>
      </c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6"/>
      <c r="T4" s="27" t="s">
        <v>13</v>
      </c>
      <c r="AT4" s="21" t="s">
        <v>6</v>
      </c>
      <c r="AZ4" s="118" t="s">
        <v>112</v>
      </c>
      <c r="BA4" s="118" t="s">
        <v>22</v>
      </c>
      <c r="BB4" s="118" t="s">
        <v>22</v>
      </c>
      <c r="BC4" s="118" t="s">
        <v>113</v>
      </c>
      <c r="BD4" s="118" t="s">
        <v>108</v>
      </c>
    </row>
    <row r="5" spans="1:66" ht="6.95" customHeight="1">
      <c r="B5" s="25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6"/>
      <c r="AZ5" s="118" t="s">
        <v>114</v>
      </c>
      <c r="BA5" s="118" t="s">
        <v>22</v>
      </c>
      <c r="BB5" s="118" t="s">
        <v>22</v>
      </c>
      <c r="BC5" s="118" t="s">
        <v>115</v>
      </c>
      <c r="BD5" s="118" t="s">
        <v>108</v>
      </c>
    </row>
    <row r="6" spans="1:66" s="1" customFormat="1" ht="32.85" customHeight="1">
      <c r="B6" s="38"/>
      <c r="C6" s="39"/>
      <c r="D6" s="32" t="s">
        <v>19</v>
      </c>
      <c r="E6" s="39"/>
      <c r="F6" s="255" t="s">
        <v>20</v>
      </c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39"/>
      <c r="R6" s="40"/>
      <c r="AZ6" s="118" t="s">
        <v>116</v>
      </c>
      <c r="BA6" s="118" t="s">
        <v>22</v>
      </c>
      <c r="BB6" s="118" t="s">
        <v>22</v>
      </c>
      <c r="BC6" s="118" t="s">
        <v>117</v>
      </c>
      <c r="BD6" s="118" t="s">
        <v>108</v>
      </c>
    </row>
    <row r="7" spans="1:66" s="1" customFormat="1" ht="14.45" customHeight="1">
      <c r="B7" s="38"/>
      <c r="C7" s="39"/>
      <c r="D7" s="33" t="s">
        <v>21</v>
      </c>
      <c r="E7" s="39"/>
      <c r="F7" s="31" t="s">
        <v>22</v>
      </c>
      <c r="G7" s="39"/>
      <c r="H7" s="39"/>
      <c r="I7" s="39"/>
      <c r="J7" s="39"/>
      <c r="K7" s="39"/>
      <c r="L7" s="39"/>
      <c r="M7" s="33" t="s">
        <v>23</v>
      </c>
      <c r="N7" s="39"/>
      <c r="O7" s="31" t="s">
        <v>22</v>
      </c>
      <c r="P7" s="39"/>
      <c r="Q7" s="39"/>
      <c r="R7" s="40"/>
      <c r="AZ7" s="118" t="s">
        <v>118</v>
      </c>
      <c r="BA7" s="118" t="s">
        <v>22</v>
      </c>
      <c r="BB7" s="118" t="s">
        <v>22</v>
      </c>
      <c r="BC7" s="118" t="s">
        <v>119</v>
      </c>
      <c r="BD7" s="118" t="s">
        <v>108</v>
      </c>
    </row>
    <row r="8" spans="1:66" s="1" customFormat="1" ht="14.45" customHeight="1">
      <c r="B8" s="38"/>
      <c r="C8" s="39"/>
      <c r="D8" s="33" t="s">
        <v>24</v>
      </c>
      <c r="E8" s="39"/>
      <c r="F8" s="31" t="s">
        <v>25</v>
      </c>
      <c r="G8" s="39"/>
      <c r="H8" s="39"/>
      <c r="I8" s="39"/>
      <c r="J8" s="39"/>
      <c r="K8" s="39"/>
      <c r="L8" s="39"/>
      <c r="M8" s="33" t="s">
        <v>26</v>
      </c>
      <c r="N8" s="39"/>
      <c r="O8" s="313" t="str">
        <f>'Rekapitulace stavby'!AN8</f>
        <v>31. 10. 2018</v>
      </c>
      <c r="P8" s="300"/>
      <c r="Q8" s="39"/>
      <c r="R8" s="40"/>
      <c r="AZ8" s="118" t="s">
        <v>120</v>
      </c>
      <c r="BA8" s="118" t="s">
        <v>22</v>
      </c>
      <c r="BB8" s="118" t="s">
        <v>22</v>
      </c>
      <c r="BC8" s="118" t="s">
        <v>121</v>
      </c>
      <c r="BD8" s="118" t="s">
        <v>108</v>
      </c>
    </row>
    <row r="9" spans="1:66" s="1" customFormat="1" ht="10.9" customHeight="1">
      <c r="B9" s="38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40"/>
      <c r="AZ9" s="118" t="s">
        <v>122</v>
      </c>
      <c r="BA9" s="118" t="s">
        <v>22</v>
      </c>
      <c r="BB9" s="118" t="s">
        <v>22</v>
      </c>
      <c r="BC9" s="118" t="s">
        <v>123</v>
      </c>
      <c r="BD9" s="118" t="s">
        <v>108</v>
      </c>
    </row>
    <row r="10" spans="1:66" s="1" customFormat="1" ht="14.45" customHeight="1">
      <c r="B10" s="38"/>
      <c r="C10" s="39"/>
      <c r="D10" s="33" t="s">
        <v>28</v>
      </c>
      <c r="E10" s="39"/>
      <c r="F10" s="39"/>
      <c r="G10" s="39"/>
      <c r="H10" s="39"/>
      <c r="I10" s="39"/>
      <c r="J10" s="39"/>
      <c r="K10" s="39"/>
      <c r="L10" s="39"/>
      <c r="M10" s="33" t="s">
        <v>29</v>
      </c>
      <c r="N10" s="39"/>
      <c r="O10" s="253" t="s">
        <v>30</v>
      </c>
      <c r="P10" s="253"/>
      <c r="Q10" s="39"/>
      <c r="R10" s="40"/>
      <c r="AZ10" s="118" t="s">
        <v>124</v>
      </c>
      <c r="BA10" s="118" t="s">
        <v>22</v>
      </c>
      <c r="BB10" s="118" t="s">
        <v>22</v>
      </c>
      <c r="BC10" s="118" t="s">
        <v>125</v>
      </c>
      <c r="BD10" s="118" t="s">
        <v>108</v>
      </c>
    </row>
    <row r="11" spans="1:66" s="1" customFormat="1" ht="18" customHeight="1">
      <c r="B11" s="38"/>
      <c r="C11" s="39"/>
      <c r="D11" s="39"/>
      <c r="E11" s="31" t="s">
        <v>31</v>
      </c>
      <c r="F11" s="39"/>
      <c r="G11" s="39"/>
      <c r="H11" s="39"/>
      <c r="I11" s="39"/>
      <c r="J11" s="39"/>
      <c r="K11" s="39"/>
      <c r="L11" s="39"/>
      <c r="M11" s="33" t="s">
        <v>32</v>
      </c>
      <c r="N11" s="39"/>
      <c r="O11" s="253" t="s">
        <v>33</v>
      </c>
      <c r="P11" s="253"/>
      <c r="Q11" s="39"/>
      <c r="R11" s="40"/>
      <c r="AZ11" s="118" t="s">
        <v>126</v>
      </c>
      <c r="BA11" s="118" t="s">
        <v>22</v>
      </c>
      <c r="BB11" s="118" t="s">
        <v>22</v>
      </c>
      <c r="BC11" s="118" t="s">
        <v>127</v>
      </c>
      <c r="BD11" s="118" t="s">
        <v>108</v>
      </c>
    </row>
    <row r="12" spans="1:66" s="1" customFormat="1" ht="6.95" customHeight="1">
      <c r="B12" s="38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40"/>
      <c r="AZ12" s="118" t="s">
        <v>128</v>
      </c>
      <c r="BA12" s="118" t="s">
        <v>22</v>
      </c>
      <c r="BB12" s="118" t="s">
        <v>22</v>
      </c>
      <c r="BC12" s="118" t="s">
        <v>129</v>
      </c>
      <c r="BD12" s="118" t="s">
        <v>108</v>
      </c>
    </row>
    <row r="13" spans="1:66" s="1" customFormat="1" ht="14.45" customHeight="1">
      <c r="B13" s="38"/>
      <c r="C13" s="39"/>
      <c r="D13" s="33" t="s">
        <v>34</v>
      </c>
      <c r="E13" s="39"/>
      <c r="F13" s="39"/>
      <c r="G13" s="39"/>
      <c r="H13" s="39"/>
      <c r="I13" s="39"/>
      <c r="J13" s="39"/>
      <c r="K13" s="39"/>
      <c r="L13" s="39"/>
      <c r="M13" s="33" t="s">
        <v>29</v>
      </c>
      <c r="N13" s="39"/>
      <c r="O13" s="314" t="s">
        <v>22</v>
      </c>
      <c r="P13" s="253"/>
      <c r="Q13" s="39"/>
      <c r="R13" s="40"/>
      <c r="AZ13" s="118" t="s">
        <v>130</v>
      </c>
      <c r="BA13" s="118" t="s">
        <v>22</v>
      </c>
      <c r="BB13" s="118" t="s">
        <v>22</v>
      </c>
      <c r="BC13" s="118" t="s">
        <v>131</v>
      </c>
      <c r="BD13" s="118" t="s">
        <v>108</v>
      </c>
    </row>
    <row r="14" spans="1:66" s="1" customFormat="1" ht="18" customHeight="1">
      <c r="B14" s="38"/>
      <c r="C14" s="39"/>
      <c r="D14" s="39"/>
      <c r="E14" s="314" t="s">
        <v>132</v>
      </c>
      <c r="F14" s="315"/>
      <c r="G14" s="315"/>
      <c r="H14" s="315"/>
      <c r="I14" s="315"/>
      <c r="J14" s="315"/>
      <c r="K14" s="315"/>
      <c r="L14" s="315"/>
      <c r="M14" s="33" t="s">
        <v>32</v>
      </c>
      <c r="N14" s="39"/>
      <c r="O14" s="314" t="s">
        <v>22</v>
      </c>
      <c r="P14" s="253"/>
      <c r="Q14" s="39"/>
      <c r="R14" s="40"/>
      <c r="AZ14" s="118" t="s">
        <v>133</v>
      </c>
      <c r="BA14" s="118" t="s">
        <v>22</v>
      </c>
      <c r="BB14" s="118" t="s">
        <v>22</v>
      </c>
      <c r="BC14" s="118" t="s">
        <v>134</v>
      </c>
      <c r="BD14" s="118" t="s">
        <v>108</v>
      </c>
    </row>
    <row r="15" spans="1:66" s="1" customFormat="1" ht="6.95" customHeight="1">
      <c r="B15" s="38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40"/>
      <c r="AZ15" s="118" t="s">
        <v>135</v>
      </c>
      <c r="BA15" s="118" t="s">
        <v>22</v>
      </c>
      <c r="BB15" s="118" t="s">
        <v>22</v>
      </c>
      <c r="BC15" s="118" t="s">
        <v>136</v>
      </c>
      <c r="BD15" s="118" t="s">
        <v>108</v>
      </c>
    </row>
    <row r="16" spans="1:66" s="1" customFormat="1" ht="14.45" customHeight="1">
      <c r="B16" s="38"/>
      <c r="C16" s="39"/>
      <c r="D16" s="33" t="s">
        <v>36</v>
      </c>
      <c r="E16" s="39"/>
      <c r="F16" s="39"/>
      <c r="G16" s="39"/>
      <c r="H16" s="39"/>
      <c r="I16" s="39"/>
      <c r="J16" s="39"/>
      <c r="K16" s="39"/>
      <c r="L16" s="39"/>
      <c r="M16" s="33" t="s">
        <v>29</v>
      </c>
      <c r="N16" s="39"/>
      <c r="O16" s="253" t="s">
        <v>37</v>
      </c>
      <c r="P16" s="253"/>
      <c r="Q16" s="39"/>
      <c r="R16" s="40"/>
      <c r="AZ16" s="118" t="s">
        <v>137</v>
      </c>
      <c r="BA16" s="118" t="s">
        <v>22</v>
      </c>
      <c r="BB16" s="118" t="s">
        <v>22</v>
      </c>
      <c r="BC16" s="118" t="s">
        <v>138</v>
      </c>
      <c r="BD16" s="118" t="s">
        <v>108</v>
      </c>
    </row>
    <row r="17" spans="2:56" s="1" customFormat="1" ht="18" customHeight="1">
      <c r="B17" s="38"/>
      <c r="C17" s="39"/>
      <c r="D17" s="39"/>
      <c r="E17" s="31" t="s">
        <v>38</v>
      </c>
      <c r="F17" s="39"/>
      <c r="G17" s="39"/>
      <c r="H17" s="39"/>
      <c r="I17" s="39"/>
      <c r="J17" s="39"/>
      <c r="K17" s="39"/>
      <c r="L17" s="39"/>
      <c r="M17" s="33" t="s">
        <v>32</v>
      </c>
      <c r="N17" s="39"/>
      <c r="O17" s="253" t="s">
        <v>39</v>
      </c>
      <c r="P17" s="253"/>
      <c r="Q17" s="39"/>
      <c r="R17" s="40"/>
      <c r="AZ17" s="118" t="s">
        <v>139</v>
      </c>
      <c r="BA17" s="118" t="s">
        <v>22</v>
      </c>
      <c r="BB17" s="118" t="s">
        <v>22</v>
      </c>
      <c r="BC17" s="118" t="s">
        <v>140</v>
      </c>
      <c r="BD17" s="118" t="s">
        <v>108</v>
      </c>
    </row>
    <row r="18" spans="2:56" s="1" customFormat="1" ht="6.95" customHeight="1">
      <c r="B18" s="38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40"/>
      <c r="AZ18" s="118" t="s">
        <v>141</v>
      </c>
      <c r="BA18" s="118" t="s">
        <v>22</v>
      </c>
      <c r="BB18" s="118" t="s">
        <v>22</v>
      </c>
      <c r="BC18" s="118" t="s">
        <v>142</v>
      </c>
      <c r="BD18" s="118" t="s">
        <v>108</v>
      </c>
    </row>
    <row r="19" spans="2:56" s="1" customFormat="1" ht="14.45" customHeight="1">
      <c r="B19" s="38"/>
      <c r="C19" s="39"/>
      <c r="D19" s="33" t="s">
        <v>41</v>
      </c>
      <c r="E19" s="39"/>
      <c r="F19" s="39"/>
      <c r="G19" s="39"/>
      <c r="H19" s="39"/>
      <c r="I19" s="39"/>
      <c r="J19" s="39"/>
      <c r="K19" s="39"/>
      <c r="L19" s="39"/>
      <c r="M19" s="33" t="s">
        <v>29</v>
      </c>
      <c r="N19" s="39"/>
      <c r="O19" s="253" t="s">
        <v>42</v>
      </c>
      <c r="P19" s="253"/>
      <c r="Q19" s="39"/>
      <c r="R19" s="40"/>
      <c r="AZ19" s="118" t="s">
        <v>143</v>
      </c>
      <c r="BA19" s="118" t="s">
        <v>22</v>
      </c>
      <c r="BB19" s="118" t="s">
        <v>22</v>
      </c>
      <c r="BC19" s="118" t="s">
        <v>144</v>
      </c>
      <c r="BD19" s="118" t="s">
        <v>108</v>
      </c>
    </row>
    <row r="20" spans="2:56" s="1" customFormat="1" ht="18" customHeight="1">
      <c r="B20" s="38"/>
      <c r="C20" s="39"/>
      <c r="D20" s="39"/>
      <c r="E20" s="31" t="s">
        <v>44</v>
      </c>
      <c r="F20" s="39"/>
      <c r="G20" s="39"/>
      <c r="H20" s="39"/>
      <c r="I20" s="39"/>
      <c r="J20" s="39"/>
      <c r="K20" s="39"/>
      <c r="L20" s="39"/>
      <c r="M20" s="33" t="s">
        <v>32</v>
      </c>
      <c r="N20" s="39"/>
      <c r="O20" s="253" t="s">
        <v>22</v>
      </c>
      <c r="P20" s="253"/>
      <c r="Q20" s="39"/>
      <c r="R20" s="40"/>
      <c r="AZ20" s="118" t="s">
        <v>145</v>
      </c>
      <c r="BA20" s="118" t="s">
        <v>22</v>
      </c>
      <c r="BB20" s="118" t="s">
        <v>22</v>
      </c>
      <c r="BC20" s="118" t="s">
        <v>146</v>
      </c>
      <c r="BD20" s="118" t="s">
        <v>108</v>
      </c>
    </row>
    <row r="21" spans="2:56" s="1" customFormat="1" ht="6.95" customHeight="1">
      <c r="B21" s="38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0"/>
      <c r="AZ21" s="118" t="s">
        <v>147</v>
      </c>
      <c r="BA21" s="118" t="s">
        <v>22</v>
      </c>
      <c r="BB21" s="118" t="s">
        <v>22</v>
      </c>
      <c r="BC21" s="118" t="s">
        <v>148</v>
      </c>
      <c r="BD21" s="118" t="s">
        <v>108</v>
      </c>
    </row>
    <row r="22" spans="2:56" s="1" customFormat="1" ht="14.45" customHeight="1">
      <c r="B22" s="38"/>
      <c r="C22" s="39"/>
      <c r="D22" s="33" t="s">
        <v>45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0"/>
      <c r="AZ22" s="118" t="s">
        <v>149</v>
      </c>
      <c r="BA22" s="118" t="s">
        <v>22</v>
      </c>
      <c r="BB22" s="118" t="s">
        <v>22</v>
      </c>
      <c r="BC22" s="118" t="s">
        <v>150</v>
      </c>
      <c r="BD22" s="118" t="s">
        <v>108</v>
      </c>
    </row>
    <row r="23" spans="2:56" s="1" customFormat="1" ht="20.45" customHeight="1">
      <c r="B23" s="38"/>
      <c r="C23" s="39"/>
      <c r="D23" s="39"/>
      <c r="E23" s="258" t="s">
        <v>22</v>
      </c>
      <c r="F23" s="258"/>
      <c r="G23" s="258"/>
      <c r="H23" s="258"/>
      <c r="I23" s="258"/>
      <c r="J23" s="258"/>
      <c r="K23" s="258"/>
      <c r="L23" s="258"/>
      <c r="M23" s="39"/>
      <c r="N23" s="39"/>
      <c r="O23" s="39"/>
      <c r="P23" s="39"/>
      <c r="Q23" s="39"/>
      <c r="R23" s="40"/>
      <c r="AZ23" s="118" t="s">
        <v>151</v>
      </c>
      <c r="BA23" s="118" t="s">
        <v>22</v>
      </c>
      <c r="BB23" s="118" t="s">
        <v>22</v>
      </c>
      <c r="BC23" s="118" t="s">
        <v>150</v>
      </c>
      <c r="BD23" s="118" t="s">
        <v>108</v>
      </c>
    </row>
    <row r="24" spans="2:56" s="1" customFormat="1" ht="6.95" customHeight="1">
      <c r="B24" s="38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40"/>
      <c r="AZ24" s="118" t="s">
        <v>152</v>
      </c>
      <c r="BA24" s="118" t="s">
        <v>22</v>
      </c>
      <c r="BB24" s="118" t="s">
        <v>22</v>
      </c>
      <c r="BC24" s="118" t="s">
        <v>153</v>
      </c>
      <c r="BD24" s="118" t="s">
        <v>108</v>
      </c>
    </row>
    <row r="25" spans="2:56" s="1" customFormat="1" ht="6.95" customHeight="1">
      <c r="B25" s="38"/>
      <c r="C25" s="39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39"/>
      <c r="R25" s="40"/>
      <c r="AZ25" s="118" t="s">
        <v>154</v>
      </c>
      <c r="BA25" s="118" t="s">
        <v>22</v>
      </c>
      <c r="BB25" s="118" t="s">
        <v>22</v>
      </c>
      <c r="BC25" s="118" t="s">
        <v>155</v>
      </c>
      <c r="BD25" s="118" t="s">
        <v>108</v>
      </c>
    </row>
    <row r="26" spans="2:56" s="1" customFormat="1" ht="14.45" customHeight="1">
      <c r="B26" s="38"/>
      <c r="C26" s="39"/>
      <c r="D26" s="119" t="s">
        <v>156</v>
      </c>
      <c r="E26" s="39"/>
      <c r="F26" s="39"/>
      <c r="G26" s="39"/>
      <c r="H26" s="39"/>
      <c r="I26" s="39"/>
      <c r="J26" s="39"/>
      <c r="K26" s="39"/>
      <c r="L26" s="39"/>
      <c r="M26" s="259">
        <f>N87</f>
        <v>0</v>
      </c>
      <c r="N26" s="259"/>
      <c r="O26" s="259"/>
      <c r="P26" s="259"/>
      <c r="Q26" s="39"/>
      <c r="R26" s="40"/>
      <c r="AZ26" s="118" t="s">
        <v>157</v>
      </c>
      <c r="BA26" s="118" t="s">
        <v>22</v>
      </c>
      <c r="BB26" s="118" t="s">
        <v>22</v>
      </c>
      <c r="BC26" s="118" t="s">
        <v>158</v>
      </c>
      <c r="BD26" s="118" t="s">
        <v>108</v>
      </c>
    </row>
    <row r="27" spans="2:56" s="1" customFormat="1" ht="14.45" customHeight="1">
      <c r="B27" s="38"/>
      <c r="C27" s="39"/>
      <c r="D27" s="37" t="s">
        <v>95</v>
      </c>
      <c r="E27" s="39"/>
      <c r="F27" s="39"/>
      <c r="G27" s="39"/>
      <c r="H27" s="39"/>
      <c r="I27" s="39"/>
      <c r="J27" s="39"/>
      <c r="K27" s="39"/>
      <c r="L27" s="39"/>
      <c r="M27" s="259">
        <f>N126</f>
        <v>0</v>
      </c>
      <c r="N27" s="259"/>
      <c r="O27" s="259"/>
      <c r="P27" s="259"/>
      <c r="Q27" s="39"/>
      <c r="R27" s="40"/>
      <c r="AZ27" s="118" t="s">
        <v>159</v>
      </c>
      <c r="BA27" s="118" t="s">
        <v>22</v>
      </c>
      <c r="BB27" s="118" t="s">
        <v>22</v>
      </c>
      <c r="BC27" s="118" t="s">
        <v>160</v>
      </c>
      <c r="BD27" s="118" t="s">
        <v>108</v>
      </c>
    </row>
    <row r="28" spans="2:56" s="1" customFormat="1" ht="6.95" customHeight="1"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40"/>
      <c r="AZ28" s="118" t="s">
        <v>161</v>
      </c>
      <c r="BA28" s="118" t="s">
        <v>22</v>
      </c>
      <c r="BB28" s="118" t="s">
        <v>22</v>
      </c>
      <c r="BC28" s="118" t="s">
        <v>162</v>
      </c>
      <c r="BD28" s="118" t="s">
        <v>108</v>
      </c>
    </row>
    <row r="29" spans="2:56" s="1" customFormat="1" ht="25.35" customHeight="1">
      <c r="B29" s="38"/>
      <c r="C29" s="39"/>
      <c r="D29" s="120" t="s">
        <v>48</v>
      </c>
      <c r="E29" s="39"/>
      <c r="F29" s="39"/>
      <c r="G29" s="39"/>
      <c r="H29" s="39"/>
      <c r="I29" s="39"/>
      <c r="J29" s="39"/>
      <c r="K29" s="39"/>
      <c r="L29" s="39"/>
      <c r="M29" s="316">
        <f>ROUND(M26+M27,1)</f>
        <v>0</v>
      </c>
      <c r="N29" s="299"/>
      <c r="O29" s="299"/>
      <c r="P29" s="299"/>
      <c r="Q29" s="39"/>
      <c r="R29" s="40"/>
      <c r="AZ29" s="118" t="s">
        <v>163</v>
      </c>
      <c r="BA29" s="118" t="s">
        <v>22</v>
      </c>
      <c r="BB29" s="118" t="s">
        <v>22</v>
      </c>
      <c r="BC29" s="118" t="s">
        <v>164</v>
      </c>
      <c r="BD29" s="118" t="s">
        <v>108</v>
      </c>
    </row>
    <row r="30" spans="2:56" s="1" customFormat="1" ht="6.95" customHeight="1">
      <c r="B30" s="38"/>
      <c r="C30" s="39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39"/>
      <c r="R30" s="40"/>
      <c r="AZ30" s="118" t="s">
        <v>165</v>
      </c>
      <c r="BA30" s="118" t="s">
        <v>22</v>
      </c>
      <c r="BB30" s="118" t="s">
        <v>22</v>
      </c>
      <c r="BC30" s="118" t="s">
        <v>166</v>
      </c>
      <c r="BD30" s="118" t="s">
        <v>108</v>
      </c>
    </row>
    <row r="31" spans="2:56" s="1" customFormat="1" ht="14.45" customHeight="1">
      <c r="B31" s="38"/>
      <c r="C31" s="39"/>
      <c r="D31" s="45" t="s">
        <v>49</v>
      </c>
      <c r="E31" s="45" t="s">
        <v>50</v>
      </c>
      <c r="F31" s="46">
        <v>0.21</v>
      </c>
      <c r="G31" s="121" t="s">
        <v>51</v>
      </c>
      <c r="H31" s="308">
        <f>ROUND((((SUM(BE126:BE133)+SUM(BE150:BE912))+SUM(BE914:BE918))),1)</f>
        <v>0</v>
      </c>
      <c r="I31" s="299"/>
      <c r="J31" s="299"/>
      <c r="K31" s="39"/>
      <c r="L31" s="39"/>
      <c r="M31" s="308">
        <f>ROUND(((ROUND((SUM(BE126:BE133)+SUM(BE150:BE912)), 1)*F31)+SUM(BE914:BE918)*F31),2)</f>
        <v>0</v>
      </c>
      <c r="N31" s="299"/>
      <c r="O31" s="299"/>
      <c r="P31" s="299"/>
      <c r="Q31" s="39"/>
      <c r="R31" s="40"/>
      <c r="AZ31" s="118" t="s">
        <v>167</v>
      </c>
      <c r="BA31" s="118" t="s">
        <v>22</v>
      </c>
      <c r="BB31" s="118" t="s">
        <v>22</v>
      </c>
      <c r="BC31" s="118" t="s">
        <v>168</v>
      </c>
      <c r="BD31" s="118" t="s">
        <v>108</v>
      </c>
    </row>
    <row r="32" spans="2:56" s="1" customFormat="1" ht="14.45" customHeight="1">
      <c r="B32" s="38"/>
      <c r="C32" s="39"/>
      <c r="D32" s="39"/>
      <c r="E32" s="45" t="s">
        <v>52</v>
      </c>
      <c r="F32" s="46">
        <v>0.15</v>
      </c>
      <c r="G32" s="121" t="s">
        <v>51</v>
      </c>
      <c r="H32" s="308">
        <f>ROUND((((SUM(BF126:BF133)+SUM(BF150:BF912))+SUM(BF914:BF918))),1)</f>
        <v>0</v>
      </c>
      <c r="I32" s="299"/>
      <c r="J32" s="299"/>
      <c r="K32" s="39"/>
      <c r="L32" s="39"/>
      <c r="M32" s="308">
        <f>ROUND(((ROUND((SUM(BF126:BF133)+SUM(BF150:BF912)), 1)*F32)+SUM(BF914:BF918)*F32),2)</f>
        <v>0</v>
      </c>
      <c r="N32" s="299"/>
      <c r="O32" s="299"/>
      <c r="P32" s="299"/>
      <c r="Q32" s="39"/>
      <c r="R32" s="40"/>
      <c r="AZ32" s="118" t="s">
        <v>169</v>
      </c>
      <c r="BA32" s="118" t="s">
        <v>22</v>
      </c>
      <c r="BB32" s="118" t="s">
        <v>22</v>
      </c>
      <c r="BC32" s="118" t="s">
        <v>170</v>
      </c>
      <c r="BD32" s="118" t="s">
        <v>108</v>
      </c>
    </row>
    <row r="33" spans="2:56" s="1" customFormat="1" ht="14.45" hidden="1" customHeight="1">
      <c r="B33" s="38"/>
      <c r="C33" s="39"/>
      <c r="D33" s="39"/>
      <c r="E33" s="45" t="s">
        <v>53</v>
      </c>
      <c r="F33" s="46">
        <v>0.21</v>
      </c>
      <c r="G33" s="121" t="s">
        <v>51</v>
      </c>
      <c r="H33" s="308">
        <f>ROUND((((SUM(BG126:BG133)+SUM(BG150:BG912))+SUM(BG914:BG918))),1)</f>
        <v>0</v>
      </c>
      <c r="I33" s="299"/>
      <c r="J33" s="299"/>
      <c r="K33" s="39"/>
      <c r="L33" s="39"/>
      <c r="M33" s="308">
        <v>0</v>
      </c>
      <c r="N33" s="299"/>
      <c r="O33" s="299"/>
      <c r="P33" s="299"/>
      <c r="Q33" s="39"/>
      <c r="R33" s="40"/>
      <c r="AZ33" s="118" t="s">
        <v>171</v>
      </c>
      <c r="BA33" s="118" t="s">
        <v>22</v>
      </c>
      <c r="BB33" s="118" t="s">
        <v>22</v>
      </c>
      <c r="BC33" s="118" t="s">
        <v>172</v>
      </c>
      <c r="BD33" s="118" t="s">
        <v>108</v>
      </c>
    </row>
    <row r="34" spans="2:56" s="1" customFormat="1" ht="14.45" hidden="1" customHeight="1">
      <c r="B34" s="38"/>
      <c r="C34" s="39"/>
      <c r="D34" s="39"/>
      <c r="E34" s="45" t="s">
        <v>54</v>
      </c>
      <c r="F34" s="46">
        <v>0.15</v>
      </c>
      <c r="G34" s="121" t="s">
        <v>51</v>
      </c>
      <c r="H34" s="308">
        <f>ROUND((((SUM(BH126:BH133)+SUM(BH150:BH912))+SUM(BH914:BH918))),1)</f>
        <v>0</v>
      </c>
      <c r="I34" s="299"/>
      <c r="J34" s="299"/>
      <c r="K34" s="39"/>
      <c r="L34" s="39"/>
      <c r="M34" s="308">
        <v>0</v>
      </c>
      <c r="N34" s="299"/>
      <c r="O34" s="299"/>
      <c r="P34" s="299"/>
      <c r="Q34" s="39"/>
      <c r="R34" s="40"/>
      <c r="AZ34" s="118" t="s">
        <v>173</v>
      </c>
      <c r="BA34" s="118" t="s">
        <v>22</v>
      </c>
      <c r="BB34" s="118" t="s">
        <v>22</v>
      </c>
      <c r="BC34" s="118" t="s">
        <v>174</v>
      </c>
      <c r="BD34" s="118" t="s">
        <v>108</v>
      </c>
    </row>
    <row r="35" spans="2:56" s="1" customFormat="1" ht="14.45" hidden="1" customHeight="1">
      <c r="B35" s="38"/>
      <c r="C35" s="39"/>
      <c r="D35" s="39"/>
      <c r="E35" s="45" t="s">
        <v>55</v>
      </c>
      <c r="F35" s="46">
        <v>0</v>
      </c>
      <c r="G35" s="121" t="s">
        <v>51</v>
      </c>
      <c r="H35" s="308">
        <f>ROUND((((SUM(BI126:BI133)+SUM(BI150:BI912))+SUM(BI914:BI918))),1)</f>
        <v>0</v>
      </c>
      <c r="I35" s="299"/>
      <c r="J35" s="299"/>
      <c r="K35" s="39"/>
      <c r="L35" s="39"/>
      <c r="M35" s="308">
        <v>0</v>
      </c>
      <c r="N35" s="299"/>
      <c r="O35" s="299"/>
      <c r="P35" s="299"/>
      <c r="Q35" s="39"/>
      <c r="R35" s="40"/>
      <c r="AZ35" s="118" t="s">
        <v>175</v>
      </c>
      <c r="BA35" s="118" t="s">
        <v>22</v>
      </c>
      <c r="BB35" s="118" t="s">
        <v>22</v>
      </c>
      <c r="BC35" s="118" t="s">
        <v>176</v>
      </c>
      <c r="BD35" s="118" t="s">
        <v>108</v>
      </c>
    </row>
    <row r="36" spans="2:56" s="1" customFormat="1" ht="6.95" customHeight="1"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40"/>
      <c r="AZ36" s="118" t="s">
        <v>177</v>
      </c>
      <c r="BA36" s="118" t="s">
        <v>22</v>
      </c>
      <c r="BB36" s="118" t="s">
        <v>22</v>
      </c>
      <c r="BC36" s="118" t="s">
        <v>178</v>
      </c>
      <c r="BD36" s="118" t="s">
        <v>108</v>
      </c>
    </row>
    <row r="37" spans="2:56" s="1" customFormat="1" ht="25.35" customHeight="1">
      <c r="B37" s="38"/>
      <c r="C37" s="116"/>
      <c r="D37" s="122" t="s">
        <v>56</v>
      </c>
      <c r="E37" s="82"/>
      <c r="F37" s="82"/>
      <c r="G37" s="123" t="s">
        <v>57</v>
      </c>
      <c r="H37" s="124" t="s">
        <v>58</v>
      </c>
      <c r="I37" s="82"/>
      <c r="J37" s="82"/>
      <c r="K37" s="82"/>
      <c r="L37" s="309">
        <f>SUM(M29:M35)</f>
        <v>0</v>
      </c>
      <c r="M37" s="309"/>
      <c r="N37" s="309"/>
      <c r="O37" s="309"/>
      <c r="P37" s="310"/>
      <c r="Q37" s="116"/>
      <c r="R37" s="40"/>
      <c r="AZ37" s="118" t="s">
        <v>179</v>
      </c>
      <c r="BA37" s="118" t="s">
        <v>22</v>
      </c>
      <c r="BB37" s="118" t="s">
        <v>22</v>
      </c>
      <c r="BC37" s="118" t="s">
        <v>180</v>
      </c>
      <c r="BD37" s="118" t="s">
        <v>108</v>
      </c>
    </row>
    <row r="38" spans="2:56" s="1" customFormat="1" ht="14.45" customHeight="1">
      <c r="B38" s="38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40"/>
      <c r="AZ38" s="118" t="s">
        <v>181</v>
      </c>
      <c r="BA38" s="118" t="s">
        <v>22</v>
      </c>
      <c r="BB38" s="118" t="s">
        <v>22</v>
      </c>
      <c r="BC38" s="118" t="s">
        <v>182</v>
      </c>
      <c r="BD38" s="118" t="s">
        <v>108</v>
      </c>
    </row>
    <row r="39" spans="2:56" s="1" customFormat="1" ht="14.45" customHeight="1">
      <c r="B39" s="38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40"/>
      <c r="AZ39" s="118" t="s">
        <v>183</v>
      </c>
      <c r="BA39" s="118" t="s">
        <v>22</v>
      </c>
      <c r="BB39" s="118" t="s">
        <v>22</v>
      </c>
      <c r="BC39" s="118" t="s">
        <v>184</v>
      </c>
      <c r="BD39" s="118" t="s">
        <v>108</v>
      </c>
    </row>
    <row r="40" spans="2:56">
      <c r="B40" s="25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6"/>
      <c r="AZ40" s="118" t="s">
        <v>185</v>
      </c>
      <c r="BA40" s="118" t="s">
        <v>22</v>
      </c>
      <c r="BB40" s="118" t="s">
        <v>22</v>
      </c>
      <c r="BC40" s="118" t="s">
        <v>186</v>
      </c>
      <c r="BD40" s="118" t="s">
        <v>108</v>
      </c>
    </row>
    <row r="41" spans="2:56">
      <c r="B41" s="25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6"/>
      <c r="AZ41" s="118" t="s">
        <v>187</v>
      </c>
      <c r="BA41" s="118" t="s">
        <v>22</v>
      </c>
      <c r="BB41" s="118" t="s">
        <v>22</v>
      </c>
      <c r="BC41" s="118" t="s">
        <v>188</v>
      </c>
      <c r="BD41" s="118" t="s">
        <v>108</v>
      </c>
    </row>
    <row r="42" spans="2:56">
      <c r="B42" s="25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6"/>
      <c r="AZ42" s="118" t="s">
        <v>189</v>
      </c>
      <c r="BA42" s="118" t="s">
        <v>22</v>
      </c>
      <c r="BB42" s="118" t="s">
        <v>22</v>
      </c>
      <c r="BC42" s="118" t="s">
        <v>190</v>
      </c>
      <c r="BD42" s="118" t="s">
        <v>108</v>
      </c>
    </row>
    <row r="43" spans="2:56">
      <c r="B43" s="25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6"/>
      <c r="AZ43" s="118" t="s">
        <v>191</v>
      </c>
      <c r="BA43" s="118" t="s">
        <v>22</v>
      </c>
      <c r="BB43" s="118" t="s">
        <v>22</v>
      </c>
      <c r="BC43" s="118" t="s">
        <v>192</v>
      </c>
      <c r="BD43" s="118" t="s">
        <v>108</v>
      </c>
    </row>
    <row r="44" spans="2:56">
      <c r="B44" s="25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6"/>
      <c r="AZ44" s="118" t="s">
        <v>193</v>
      </c>
      <c r="BA44" s="118" t="s">
        <v>22</v>
      </c>
      <c r="BB44" s="118" t="s">
        <v>22</v>
      </c>
      <c r="BC44" s="118" t="s">
        <v>85</v>
      </c>
      <c r="BD44" s="118" t="s">
        <v>108</v>
      </c>
    </row>
    <row r="45" spans="2:56">
      <c r="B45" s="25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6"/>
      <c r="AZ45" s="118" t="s">
        <v>194</v>
      </c>
      <c r="BA45" s="118" t="s">
        <v>22</v>
      </c>
      <c r="BB45" s="118" t="s">
        <v>22</v>
      </c>
      <c r="BC45" s="118" t="s">
        <v>85</v>
      </c>
      <c r="BD45" s="118" t="s">
        <v>108</v>
      </c>
    </row>
    <row r="46" spans="2:56">
      <c r="B46" s="25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6"/>
      <c r="AZ46" s="118" t="s">
        <v>195</v>
      </c>
      <c r="BA46" s="118" t="s">
        <v>22</v>
      </c>
      <c r="BB46" s="118" t="s">
        <v>22</v>
      </c>
      <c r="BC46" s="118" t="s">
        <v>196</v>
      </c>
      <c r="BD46" s="118" t="s">
        <v>108</v>
      </c>
    </row>
    <row r="47" spans="2:56">
      <c r="B47" s="25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6"/>
      <c r="AZ47" s="118" t="s">
        <v>197</v>
      </c>
      <c r="BA47" s="118" t="s">
        <v>22</v>
      </c>
      <c r="BB47" s="118" t="s">
        <v>22</v>
      </c>
      <c r="BC47" s="118" t="s">
        <v>198</v>
      </c>
      <c r="BD47" s="118" t="s">
        <v>108</v>
      </c>
    </row>
    <row r="48" spans="2:56">
      <c r="B48" s="25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6"/>
      <c r="AZ48" s="118" t="s">
        <v>199</v>
      </c>
      <c r="BA48" s="118" t="s">
        <v>22</v>
      </c>
      <c r="BB48" s="118" t="s">
        <v>22</v>
      </c>
      <c r="BC48" s="118" t="s">
        <v>85</v>
      </c>
      <c r="BD48" s="118" t="s">
        <v>108</v>
      </c>
    </row>
    <row r="49" spans="2:56">
      <c r="B49" s="25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6"/>
      <c r="AZ49" s="118" t="s">
        <v>200</v>
      </c>
      <c r="BA49" s="118" t="s">
        <v>22</v>
      </c>
      <c r="BB49" s="118" t="s">
        <v>22</v>
      </c>
      <c r="BC49" s="118" t="s">
        <v>85</v>
      </c>
      <c r="BD49" s="118" t="s">
        <v>108</v>
      </c>
    </row>
    <row r="50" spans="2:56" s="1" customFormat="1" ht="15">
      <c r="B50" s="38"/>
      <c r="C50" s="39"/>
      <c r="D50" s="53" t="s">
        <v>59</v>
      </c>
      <c r="E50" s="54"/>
      <c r="F50" s="54"/>
      <c r="G50" s="54"/>
      <c r="H50" s="55"/>
      <c r="I50" s="39"/>
      <c r="J50" s="53" t="s">
        <v>60</v>
      </c>
      <c r="K50" s="54"/>
      <c r="L50" s="54"/>
      <c r="M50" s="54"/>
      <c r="N50" s="54"/>
      <c r="O50" s="54"/>
      <c r="P50" s="55"/>
      <c r="Q50" s="39"/>
      <c r="R50" s="40"/>
      <c r="AZ50" s="118" t="s">
        <v>201</v>
      </c>
      <c r="BA50" s="118" t="s">
        <v>22</v>
      </c>
      <c r="BB50" s="118" t="s">
        <v>22</v>
      </c>
      <c r="BC50" s="118" t="s">
        <v>202</v>
      </c>
      <c r="BD50" s="118" t="s">
        <v>108</v>
      </c>
    </row>
    <row r="51" spans="2:56">
      <c r="B51" s="25"/>
      <c r="C51" s="29"/>
      <c r="D51" s="56"/>
      <c r="E51" s="29"/>
      <c r="F51" s="29"/>
      <c r="G51" s="29"/>
      <c r="H51" s="57"/>
      <c r="I51" s="29"/>
      <c r="J51" s="56"/>
      <c r="K51" s="29"/>
      <c r="L51" s="29"/>
      <c r="M51" s="29"/>
      <c r="N51" s="29"/>
      <c r="O51" s="29"/>
      <c r="P51" s="57"/>
      <c r="Q51" s="29"/>
      <c r="R51" s="26"/>
      <c r="AZ51" s="118" t="s">
        <v>203</v>
      </c>
      <c r="BA51" s="118" t="s">
        <v>22</v>
      </c>
      <c r="BB51" s="118" t="s">
        <v>22</v>
      </c>
      <c r="BC51" s="118" t="s">
        <v>166</v>
      </c>
      <c r="BD51" s="118" t="s">
        <v>108</v>
      </c>
    </row>
    <row r="52" spans="2:56">
      <c r="B52" s="25"/>
      <c r="C52" s="29"/>
      <c r="D52" s="56"/>
      <c r="E52" s="29"/>
      <c r="F52" s="29"/>
      <c r="G52" s="29"/>
      <c r="H52" s="57"/>
      <c r="I52" s="29"/>
      <c r="J52" s="56"/>
      <c r="K52" s="29"/>
      <c r="L52" s="29"/>
      <c r="M52" s="29"/>
      <c r="N52" s="29"/>
      <c r="O52" s="29"/>
      <c r="P52" s="57"/>
      <c r="Q52" s="29"/>
      <c r="R52" s="26"/>
      <c r="AZ52" s="118" t="s">
        <v>204</v>
      </c>
      <c r="BA52" s="118" t="s">
        <v>22</v>
      </c>
      <c r="BB52" s="118" t="s">
        <v>22</v>
      </c>
      <c r="BC52" s="118" t="s">
        <v>205</v>
      </c>
      <c r="BD52" s="118" t="s">
        <v>108</v>
      </c>
    </row>
    <row r="53" spans="2:56">
      <c r="B53" s="25"/>
      <c r="C53" s="29"/>
      <c r="D53" s="56"/>
      <c r="E53" s="29"/>
      <c r="F53" s="29"/>
      <c r="G53" s="29"/>
      <c r="H53" s="57"/>
      <c r="I53" s="29"/>
      <c r="J53" s="56"/>
      <c r="K53" s="29"/>
      <c r="L53" s="29"/>
      <c r="M53" s="29"/>
      <c r="N53" s="29"/>
      <c r="O53" s="29"/>
      <c r="P53" s="57"/>
      <c r="Q53" s="29"/>
      <c r="R53" s="26"/>
    </row>
    <row r="54" spans="2:56">
      <c r="B54" s="25"/>
      <c r="C54" s="29"/>
      <c r="D54" s="56"/>
      <c r="E54" s="29"/>
      <c r="F54" s="29"/>
      <c r="G54" s="29"/>
      <c r="H54" s="57"/>
      <c r="I54" s="29"/>
      <c r="J54" s="56"/>
      <c r="K54" s="29"/>
      <c r="L54" s="29"/>
      <c r="M54" s="29"/>
      <c r="N54" s="29"/>
      <c r="O54" s="29"/>
      <c r="P54" s="57"/>
      <c r="Q54" s="29"/>
      <c r="R54" s="26"/>
    </row>
    <row r="55" spans="2:56">
      <c r="B55" s="25"/>
      <c r="C55" s="29"/>
      <c r="D55" s="56"/>
      <c r="E55" s="29"/>
      <c r="F55" s="29"/>
      <c r="G55" s="29"/>
      <c r="H55" s="57"/>
      <c r="I55" s="29"/>
      <c r="J55" s="56"/>
      <c r="K55" s="29"/>
      <c r="L55" s="29"/>
      <c r="M55" s="29"/>
      <c r="N55" s="29"/>
      <c r="O55" s="29"/>
      <c r="P55" s="57"/>
      <c r="Q55" s="29"/>
      <c r="R55" s="26"/>
    </row>
    <row r="56" spans="2:56">
      <c r="B56" s="25"/>
      <c r="C56" s="29"/>
      <c r="D56" s="56"/>
      <c r="E56" s="29"/>
      <c r="F56" s="29"/>
      <c r="G56" s="29"/>
      <c r="H56" s="57"/>
      <c r="I56" s="29"/>
      <c r="J56" s="56"/>
      <c r="K56" s="29"/>
      <c r="L56" s="29"/>
      <c r="M56" s="29"/>
      <c r="N56" s="29"/>
      <c r="O56" s="29"/>
      <c r="P56" s="57"/>
      <c r="Q56" s="29"/>
      <c r="R56" s="26"/>
    </row>
    <row r="57" spans="2:56">
      <c r="B57" s="25"/>
      <c r="C57" s="29"/>
      <c r="D57" s="56"/>
      <c r="E57" s="29"/>
      <c r="F57" s="29"/>
      <c r="G57" s="29"/>
      <c r="H57" s="57"/>
      <c r="I57" s="29"/>
      <c r="J57" s="56"/>
      <c r="K57" s="29"/>
      <c r="L57" s="29"/>
      <c r="M57" s="29"/>
      <c r="N57" s="29"/>
      <c r="O57" s="29"/>
      <c r="P57" s="57"/>
      <c r="Q57" s="29"/>
      <c r="R57" s="26"/>
    </row>
    <row r="58" spans="2:56">
      <c r="B58" s="25"/>
      <c r="C58" s="29"/>
      <c r="D58" s="56"/>
      <c r="E58" s="29"/>
      <c r="F58" s="29"/>
      <c r="G58" s="29"/>
      <c r="H58" s="57"/>
      <c r="I58" s="29"/>
      <c r="J58" s="56"/>
      <c r="K58" s="29"/>
      <c r="L58" s="29"/>
      <c r="M58" s="29"/>
      <c r="N58" s="29"/>
      <c r="O58" s="29"/>
      <c r="P58" s="57"/>
      <c r="Q58" s="29"/>
      <c r="R58" s="26"/>
    </row>
    <row r="59" spans="2:56" s="1" customFormat="1" ht="15">
      <c r="B59" s="38"/>
      <c r="C59" s="39"/>
      <c r="D59" s="58" t="s">
        <v>61</v>
      </c>
      <c r="E59" s="59"/>
      <c r="F59" s="59"/>
      <c r="G59" s="60" t="s">
        <v>62</v>
      </c>
      <c r="H59" s="61"/>
      <c r="I59" s="39"/>
      <c r="J59" s="58" t="s">
        <v>61</v>
      </c>
      <c r="K59" s="59"/>
      <c r="L59" s="59"/>
      <c r="M59" s="59"/>
      <c r="N59" s="60" t="s">
        <v>62</v>
      </c>
      <c r="O59" s="59"/>
      <c r="P59" s="61"/>
      <c r="Q59" s="39"/>
      <c r="R59" s="40"/>
    </row>
    <row r="60" spans="2:56">
      <c r="B60" s="25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6"/>
    </row>
    <row r="61" spans="2:56" s="1" customFormat="1" ht="15">
      <c r="B61" s="38"/>
      <c r="C61" s="39"/>
      <c r="D61" s="53" t="s">
        <v>63</v>
      </c>
      <c r="E61" s="54"/>
      <c r="F61" s="54"/>
      <c r="G61" s="54"/>
      <c r="H61" s="55"/>
      <c r="I61" s="39"/>
      <c r="J61" s="53" t="s">
        <v>64</v>
      </c>
      <c r="K61" s="54"/>
      <c r="L61" s="54"/>
      <c r="M61" s="54"/>
      <c r="N61" s="54"/>
      <c r="O61" s="54"/>
      <c r="P61" s="55"/>
      <c r="Q61" s="39"/>
      <c r="R61" s="40"/>
    </row>
    <row r="62" spans="2:56">
      <c r="B62" s="25"/>
      <c r="C62" s="29"/>
      <c r="D62" s="56"/>
      <c r="E62" s="29"/>
      <c r="F62" s="29"/>
      <c r="G62" s="29"/>
      <c r="H62" s="57"/>
      <c r="I62" s="29"/>
      <c r="J62" s="56"/>
      <c r="K62" s="29"/>
      <c r="L62" s="29"/>
      <c r="M62" s="29"/>
      <c r="N62" s="29"/>
      <c r="O62" s="29"/>
      <c r="P62" s="57"/>
      <c r="Q62" s="29"/>
      <c r="R62" s="26"/>
    </row>
    <row r="63" spans="2:56">
      <c r="B63" s="25"/>
      <c r="C63" s="29"/>
      <c r="D63" s="56"/>
      <c r="E63" s="29"/>
      <c r="F63" s="29"/>
      <c r="G63" s="29"/>
      <c r="H63" s="57"/>
      <c r="I63" s="29"/>
      <c r="J63" s="56"/>
      <c r="K63" s="29"/>
      <c r="L63" s="29"/>
      <c r="M63" s="29"/>
      <c r="N63" s="29"/>
      <c r="O63" s="29"/>
      <c r="P63" s="57"/>
      <c r="Q63" s="29"/>
      <c r="R63" s="26"/>
    </row>
    <row r="64" spans="2:56">
      <c r="B64" s="25"/>
      <c r="C64" s="29"/>
      <c r="D64" s="56"/>
      <c r="E64" s="29"/>
      <c r="F64" s="29"/>
      <c r="G64" s="29"/>
      <c r="H64" s="57"/>
      <c r="I64" s="29"/>
      <c r="J64" s="56"/>
      <c r="K64" s="29"/>
      <c r="L64" s="29"/>
      <c r="M64" s="29"/>
      <c r="N64" s="29"/>
      <c r="O64" s="29"/>
      <c r="P64" s="57"/>
      <c r="Q64" s="29"/>
      <c r="R64" s="26"/>
    </row>
    <row r="65" spans="2:21">
      <c r="B65" s="25"/>
      <c r="C65" s="29"/>
      <c r="D65" s="56"/>
      <c r="E65" s="29"/>
      <c r="F65" s="29"/>
      <c r="G65" s="29"/>
      <c r="H65" s="57"/>
      <c r="I65" s="29"/>
      <c r="J65" s="56"/>
      <c r="K65" s="29"/>
      <c r="L65" s="29"/>
      <c r="M65" s="29"/>
      <c r="N65" s="29"/>
      <c r="O65" s="29"/>
      <c r="P65" s="57"/>
      <c r="Q65" s="29"/>
      <c r="R65" s="26"/>
    </row>
    <row r="66" spans="2:21">
      <c r="B66" s="25"/>
      <c r="C66" s="29"/>
      <c r="D66" s="56"/>
      <c r="E66" s="29"/>
      <c r="F66" s="29"/>
      <c r="G66" s="29"/>
      <c r="H66" s="57"/>
      <c r="I66" s="29"/>
      <c r="J66" s="56"/>
      <c r="K66" s="29"/>
      <c r="L66" s="29"/>
      <c r="M66" s="29"/>
      <c r="N66" s="29"/>
      <c r="O66" s="29"/>
      <c r="P66" s="57"/>
      <c r="Q66" s="29"/>
      <c r="R66" s="26"/>
    </row>
    <row r="67" spans="2:21">
      <c r="B67" s="25"/>
      <c r="C67" s="29"/>
      <c r="D67" s="56"/>
      <c r="E67" s="29"/>
      <c r="F67" s="29"/>
      <c r="G67" s="29"/>
      <c r="H67" s="57"/>
      <c r="I67" s="29"/>
      <c r="J67" s="56"/>
      <c r="K67" s="29"/>
      <c r="L67" s="29"/>
      <c r="M67" s="29"/>
      <c r="N67" s="29"/>
      <c r="O67" s="29"/>
      <c r="P67" s="57"/>
      <c r="Q67" s="29"/>
      <c r="R67" s="26"/>
    </row>
    <row r="68" spans="2:21">
      <c r="B68" s="25"/>
      <c r="C68" s="29"/>
      <c r="D68" s="56"/>
      <c r="E68" s="29"/>
      <c r="F68" s="29"/>
      <c r="G68" s="29"/>
      <c r="H68" s="57"/>
      <c r="I68" s="29"/>
      <c r="J68" s="56"/>
      <c r="K68" s="29"/>
      <c r="L68" s="29"/>
      <c r="M68" s="29"/>
      <c r="N68" s="29"/>
      <c r="O68" s="29"/>
      <c r="P68" s="57"/>
      <c r="Q68" s="29"/>
      <c r="R68" s="26"/>
    </row>
    <row r="69" spans="2:21">
      <c r="B69" s="25"/>
      <c r="C69" s="29"/>
      <c r="D69" s="56"/>
      <c r="E69" s="29"/>
      <c r="F69" s="29"/>
      <c r="G69" s="29"/>
      <c r="H69" s="57"/>
      <c r="I69" s="29"/>
      <c r="J69" s="56"/>
      <c r="K69" s="29"/>
      <c r="L69" s="29"/>
      <c r="M69" s="29"/>
      <c r="N69" s="29"/>
      <c r="O69" s="29"/>
      <c r="P69" s="57"/>
      <c r="Q69" s="29"/>
      <c r="R69" s="26"/>
    </row>
    <row r="70" spans="2:21" s="1" customFormat="1" ht="15">
      <c r="B70" s="38"/>
      <c r="C70" s="39"/>
      <c r="D70" s="58" t="s">
        <v>61</v>
      </c>
      <c r="E70" s="59"/>
      <c r="F70" s="59"/>
      <c r="G70" s="60" t="s">
        <v>62</v>
      </c>
      <c r="H70" s="61"/>
      <c r="I70" s="39"/>
      <c r="J70" s="58" t="s">
        <v>61</v>
      </c>
      <c r="K70" s="59"/>
      <c r="L70" s="59"/>
      <c r="M70" s="59"/>
      <c r="N70" s="60" t="s">
        <v>62</v>
      </c>
      <c r="O70" s="59"/>
      <c r="P70" s="61"/>
      <c r="Q70" s="39"/>
      <c r="R70" s="40"/>
    </row>
    <row r="71" spans="2:21" s="1" customFormat="1" ht="14.45" customHeight="1">
      <c r="B71" s="62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4"/>
    </row>
    <row r="75" spans="2:21" s="1" customFormat="1" ht="6.95" customHeight="1">
      <c r="B75" s="125"/>
      <c r="C75" s="126"/>
      <c r="D75" s="126"/>
      <c r="E75" s="126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7"/>
    </row>
    <row r="76" spans="2:21" s="1" customFormat="1" ht="36.950000000000003" customHeight="1">
      <c r="B76" s="38"/>
      <c r="C76" s="231" t="s">
        <v>206</v>
      </c>
      <c r="D76" s="232"/>
      <c r="E76" s="232"/>
      <c r="F76" s="232"/>
      <c r="G76" s="232"/>
      <c r="H76" s="232"/>
      <c r="I76" s="232"/>
      <c r="J76" s="232"/>
      <c r="K76" s="232"/>
      <c r="L76" s="232"/>
      <c r="M76" s="232"/>
      <c r="N76" s="232"/>
      <c r="O76" s="232"/>
      <c r="P76" s="232"/>
      <c r="Q76" s="232"/>
      <c r="R76" s="40"/>
      <c r="T76" s="128"/>
      <c r="U76" s="128"/>
    </row>
    <row r="77" spans="2:21" s="1" customFormat="1" ht="6.95" customHeight="1"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40"/>
      <c r="T77" s="128"/>
      <c r="U77" s="128"/>
    </row>
    <row r="78" spans="2:21" s="1" customFormat="1" ht="36.950000000000003" customHeight="1">
      <c r="B78" s="38"/>
      <c r="C78" s="72" t="s">
        <v>19</v>
      </c>
      <c r="D78" s="39"/>
      <c r="E78" s="39"/>
      <c r="F78" s="233" t="str">
        <f>F6</f>
        <v>Gymnázium Nový Jičín - úpravy vstupního prostoru</v>
      </c>
      <c r="G78" s="299"/>
      <c r="H78" s="299"/>
      <c r="I78" s="299"/>
      <c r="J78" s="299"/>
      <c r="K78" s="299"/>
      <c r="L78" s="299"/>
      <c r="M78" s="299"/>
      <c r="N78" s="299"/>
      <c r="O78" s="299"/>
      <c r="P78" s="299"/>
      <c r="Q78" s="39"/>
      <c r="R78" s="40"/>
      <c r="T78" s="128"/>
      <c r="U78" s="128"/>
    </row>
    <row r="79" spans="2:21" s="1" customFormat="1" ht="6.95" customHeight="1">
      <c r="B79" s="38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40"/>
      <c r="T79" s="128"/>
      <c r="U79" s="128"/>
    </row>
    <row r="80" spans="2:21" s="1" customFormat="1" ht="18" customHeight="1">
      <c r="B80" s="38"/>
      <c r="C80" s="33" t="s">
        <v>24</v>
      </c>
      <c r="D80" s="39"/>
      <c r="E80" s="39"/>
      <c r="F80" s="31" t="str">
        <f>F8</f>
        <v>parcela č. 561 a 579, k.ú. NJ-DP</v>
      </c>
      <c r="G80" s="39"/>
      <c r="H80" s="39"/>
      <c r="I80" s="39"/>
      <c r="J80" s="39"/>
      <c r="K80" s="33" t="s">
        <v>26</v>
      </c>
      <c r="L80" s="39"/>
      <c r="M80" s="300" t="str">
        <f>IF(O8="","",O8)</f>
        <v>31. 10. 2018</v>
      </c>
      <c r="N80" s="300"/>
      <c r="O80" s="300"/>
      <c r="P80" s="300"/>
      <c r="Q80" s="39"/>
      <c r="R80" s="40"/>
      <c r="T80" s="128"/>
      <c r="U80" s="128"/>
    </row>
    <row r="81" spans="2:47" s="1" customFormat="1" ht="6.95" customHeight="1"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40"/>
      <c r="T81" s="128"/>
      <c r="U81" s="128"/>
    </row>
    <row r="82" spans="2:47" s="1" customFormat="1" ht="15">
      <c r="B82" s="38"/>
      <c r="C82" s="33" t="s">
        <v>28</v>
      </c>
      <c r="D82" s="39"/>
      <c r="E82" s="39"/>
      <c r="F82" s="31" t="str">
        <f>E11</f>
        <v>Gymnázium Nový Jičín, p.o.,Palackého 1329/50,NJ</v>
      </c>
      <c r="G82" s="39"/>
      <c r="H82" s="39"/>
      <c r="I82" s="39"/>
      <c r="J82" s="39"/>
      <c r="K82" s="33" t="s">
        <v>36</v>
      </c>
      <c r="L82" s="39"/>
      <c r="M82" s="253" t="str">
        <f>E17</f>
        <v>Ing.arch. Tomáš Kudělka, Kunín 104, 742 53</v>
      </c>
      <c r="N82" s="253"/>
      <c r="O82" s="253"/>
      <c r="P82" s="253"/>
      <c r="Q82" s="253"/>
      <c r="R82" s="40"/>
      <c r="T82" s="128"/>
      <c r="U82" s="128"/>
    </row>
    <row r="83" spans="2:47" s="1" customFormat="1" ht="14.45" customHeight="1">
      <c r="B83" s="38"/>
      <c r="C83" s="33" t="s">
        <v>34</v>
      </c>
      <c r="D83" s="39"/>
      <c r="E83" s="39"/>
      <c r="F83" s="31" t="str">
        <f>IF(E14="","",E14)</f>
        <v>neuveden</v>
      </c>
      <c r="G83" s="39"/>
      <c r="H83" s="39"/>
      <c r="I83" s="39"/>
      <c r="J83" s="39"/>
      <c r="K83" s="33" t="s">
        <v>41</v>
      </c>
      <c r="L83" s="39"/>
      <c r="M83" s="253" t="str">
        <f>E20</f>
        <v>Proch8ykov8 Miroslava</v>
      </c>
      <c r="N83" s="253"/>
      <c r="O83" s="253"/>
      <c r="P83" s="253"/>
      <c r="Q83" s="253"/>
      <c r="R83" s="40"/>
      <c r="T83" s="128"/>
      <c r="U83" s="128"/>
    </row>
    <row r="84" spans="2:47" s="1" customFormat="1" ht="10.35" customHeight="1">
      <c r="B84" s="38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40"/>
      <c r="T84" s="128"/>
      <c r="U84" s="128"/>
    </row>
    <row r="85" spans="2:47" s="1" customFormat="1" ht="29.25" customHeight="1">
      <c r="B85" s="38"/>
      <c r="C85" s="311" t="s">
        <v>207</v>
      </c>
      <c r="D85" s="312"/>
      <c r="E85" s="312"/>
      <c r="F85" s="312"/>
      <c r="G85" s="312"/>
      <c r="H85" s="116"/>
      <c r="I85" s="116"/>
      <c r="J85" s="116"/>
      <c r="K85" s="116"/>
      <c r="L85" s="116"/>
      <c r="M85" s="116"/>
      <c r="N85" s="311" t="s">
        <v>208</v>
      </c>
      <c r="O85" s="312"/>
      <c r="P85" s="312"/>
      <c r="Q85" s="312"/>
      <c r="R85" s="40"/>
      <c r="T85" s="128"/>
      <c r="U85" s="128"/>
    </row>
    <row r="86" spans="2:47" s="1" customFormat="1" ht="10.35" customHeight="1"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40"/>
      <c r="T86" s="128"/>
      <c r="U86" s="128"/>
    </row>
    <row r="87" spans="2:47" s="1" customFormat="1" ht="29.25" customHeight="1">
      <c r="B87" s="38"/>
      <c r="C87" s="129" t="s">
        <v>209</v>
      </c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215">
        <f>N150</f>
        <v>0</v>
      </c>
      <c r="O87" s="306"/>
      <c r="P87" s="306"/>
      <c r="Q87" s="306"/>
      <c r="R87" s="40"/>
      <c r="T87" s="128"/>
      <c r="U87" s="128"/>
      <c r="AU87" s="21" t="s">
        <v>210</v>
      </c>
    </row>
    <row r="88" spans="2:47" s="6" customFormat="1" ht="24.95" customHeight="1">
      <c r="B88" s="130"/>
      <c r="C88" s="131"/>
      <c r="D88" s="132" t="s">
        <v>211</v>
      </c>
      <c r="E88" s="131"/>
      <c r="F88" s="131"/>
      <c r="G88" s="131"/>
      <c r="H88" s="131"/>
      <c r="I88" s="131"/>
      <c r="J88" s="131"/>
      <c r="K88" s="131"/>
      <c r="L88" s="131"/>
      <c r="M88" s="131"/>
      <c r="N88" s="277">
        <f>N151</f>
        <v>0</v>
      </c>
      <c r="O88" s="305"/>
      <c r="P88" s="305"/>
      <c r="Q88" s="305"/>
      <c r="R88" s="133"/>
      <c r="T88" s="134"/>
      <c r="U88" s="134"/>
    </row>
    <row r="89" spans="2:47" s="7" customFormat="1" ht="19.899999999999999" customHeight="1">
      <c r="B89" s="135"/>
      <c r="C89" s="136"/>
      <c r="D89" s="104" t="s">
        <v>212</v>
      </c>
      <c r="E89" s="136"/>
      <c r="F89" s="136"/>
      <c r="G89" s="136"/>
      <c r="H89" s="136"/>
      <c r="I89" s="136"/>
      <c r="J89" s="136"/>
      <c r="K89" s="136"/>
      <c r="L89" s="136"/>
      <c r="M89" s="136"/>
      <c r="N89" s="222">
        <f>N152</f>
        <v>0</v>
      </c>
      <c r="O89" s="304"/>
      <c r="P89" s="304"/>
      <c r="Q89" s="304"/>
      <c r="R89" s="137"/>
      <c r="T89" s="138"/>
      <c r="U89" s="138"/>
    </row>
    <row r="90" spans="2:47" s="7" customFormat="1" ht="19.899999999999999" customHeight="1">
      <c r="B90" s="135"/>
      <c r="C90" s="136"/>
      <c r="D90" s="104" t="s">
        <v>213</v>
      </c>
      <c r="E90" s="136"/>
      <c r="F90" s="136"/>
      <c r="G90" s="136"/>
      <c r="H90" s="136"/>
      <c r="I90" s="136"/>
      <c r="J90" s="136"/>
      <c r="K90" s="136"/>
      <c r="L90" s="136"/>
      <c r="M90" s="136"/>
      <c r="N90" s="222">
        <f>N201</f>
        <v>0</v>
      </c>
      <c r="O90" s="304"/>
      <c r="P90" s="304"/>
      <c r="Q90" s="304"/>
      <c r="R90" s="137"/>
      <c r="T90" s="138"/>
      <c r="U90" s="138"/>
    </row>
    <row r="91" spans="2:47" s="7" customFormat="1" ht="14.85" customHeight="1">
      <c r="B91" s="135"/>
      <c r="C91" s="136"/>
      <c r="D91" s="104" t="s">
        <v>214</v>
      </c>
      <c r="E91" s="136"/>
      <c r="F91" s="136"/>
      <c r="G91" s="136"/>
      <c r="H91" s="136"/>
      <c r="I91" s="136"/>
      <c r="J91" s="136"/>
      <c r="K91" s="136"/>
      <c r="L91" s="136"/>
      <c r="M91" s="136"/>
      <c r="N91" s="222">
        <f>N202</f>
        <v>0</v>
      </c>
      <c r="O91" s="304"/>
      <c r="P91" s="304"/>
      <c r="Q91" s="304"/>
      <c r="R91" s="137"/>
      <c r="T91" s="138"/>
      <c r="U91" s="138"/>
    </row>
    <row r="92" spans="2:47" s="7" customFormat="1" ht="14.85" customHeight="1">
      <c r="B92" s="135"/>
      <c r="C92" s="136"/>
      <c r="D92" s="104" t="s">
        <v>215</v>
      </c>
      <c r="E92" s="136"/>
      <c r="F92" s="136"/>
      <c r="G92" s="136"/>
      <c r="H92" s="136"/>
      <c r="I92" s="136"/>
      <c r="J92" s="136"/>
      <c r="K92" s="136"/>
      <c r="L92" s="136"/>
      <c r="M92" s="136"/>
      <c r="N92" s="222">
        <f>N210</f>
        <v>0</v>
      </c>
      <c r="O92" s="304"/>
      <c r="P92" s="304"/>
      <c r="Q92" s="304"/>
      <c r="R92" s="137"/>
      <c r="T92" s="138"/>
      <c r="U92" s="138"/>
    </row>
    <row r="93" spans="2:47" s="7" customFormat="1" ht="14.85" customHeight="1">
      <c r="B93" s="135"/>
      <c r="C93" s="136"/>
      <c r="D93" s="104" t="s">
        <v>216</v>
      </c>
      <c r="E93" s="136"/>
      <c r="F93" s="136"/>
      <c r="G93" s="136"/>
      <c r="H93" s="136"/>
      <c r="I93" s="136"/>
      <c r="J93" s="136"/>
      <c r="K93" s="136"/>
      <c r="L93" s="136"/>
      <c r="M93" s="136"/>
      <c r="N93" s="222">
        <f>N216</f>
        <v>0</v>
      </c>
      <c r="O93" s="304"/>
      <c r="P93" s="304"/>
      <c r="Q93" s="304"/>
      <c r="R93" s="137"/>
      <c r="T93" s="138"/>
      <c r="U93" s="138"/>
    </row>
    <row r="94" spans="2:47" s="7" customFormat="1" ht="14.85" customHeight="1">
      <c r="B94" s="135"/>
      <c r="C94" s="136"/>
      <c r="D94" s="104" t="s">
        <v>217</v>
      </c>
      <c r="E94" s="136"/>
      <c r="F94" s="136"/>
      <c r="G94" s="136"/>
      <c r="H94" s="136"/>
      <c r="I94" s="136"/>
      <c r="J94" s="136"/>
      <c r="K94" s="136"/>
      <c r="L94" s="136"/>
      <c r="M94" s="136"/>
      <c r="N94" s="222">
        <f>N242</f>
        <v>0</v>
      </c>
      <c r="O94" s="304"/>
      <c r="P94" s="304"/>
      <c r="Q94" s="304"/>
      <c r="R94" s="137"/>
      <c r="T94" s="138"/>
      <c r="U94" s="138"/>
    </row>
    <row r="95" spans="2:47" s="7" customFormat="1" ht="14.85" customHeight="1">
      <c r="B95" s="135"/>
      <c r="C95" s="136"/>
      <c r="D95" s="104" t="s">
        <v>218</v>
      </c>
      <c r="E95" s="136"/>
      <c r="F95" s="136"/>
      <c r="G95" s="136"/>
      <c r="H95" s="136"/>
      <c r="I95" s="136"/>
      <c r="J95" s="136"/>
      <c r="K95" s="136"/>
      <c r="L95" s="136"/>
      <c r="M95" s="136"/>
      <c r="N95" s="222">
        <f>N261</f>
        <v>0</v>
      </c>
      <c r="O95" s="304"/>
      <c r="P95" s="304"/>
      <c r="Q95" s="304"/>
      <c r="R95" s="137"/>
      <c r="T95" s="138"/>
      <c r="U95" s="138"/>
    </row>
    <row r="96" spans="2:47" s="7" customFormat="1" ht="14.85" customHeight="1">
      <c r="B96" s="135"/>
      <c r="C96" s="136"/>
      <c r="D96" s="104" t="s">
        <v>219</v>
      </c>
      <c r="E96" s="136"/>
      <c r="F96" s="136"/>
      <c r="G96" s="136"/>
      <c r="H96" s="136"/>
      <c r="I96" s="136"/>
      <c r="J96" s="136"/>
      <c r="K96" s="136"/>
      <c r="L96" s="136"/>
      <c r="M96" s="136"/>
      <c r="N96" s="222">
        <f>N270</f>
        <v>0</v>
      </c>
      <c r="O96" s="304"/>
      <c r="P96" s="304"/>
      <c r="Q96" s="304"/>
      <c r="R96" s="137"/>
      <c r="T96" s="138"/>
      <c r="U96" s="138"/>
    </row>
    <row r="97" spans="2:21" s="7" customFormat="1" ht="19.899999999999999" customHeight="1">
      <c r="B97" s="135"/>
      <c r="C97" s="136"/>
      <c r="D97" s="104" t="s">
        <v>220</v>
      </c>
      <c r="E97" s="136"/>
      <c r="F97" s="136"/>
      <c r="G97" s="136"/>
      <c r="H97" s="136"/>
      <c r="I97" s="136"/>
      <c r="J97" s="136"/>
      <c r="K97" s="136"/>
      <c r="L97" s="136"/>
      <c r="M97" s="136"/>
      <c r="N97" s="222">
        <f>N295</f>
        <v>0</v>
      </c>
      <c r="O97" s="304"/>
      <c r="P97" s="304"/>
      <c r="Q97" s="304"/>
      <c r="R97" s="137"/>
      <c r="T97" s="138"/>
      <c r="U97" s="138"/>
    </row>
    <row r="98" spans="2:21" s="7" customFormat="1" ht="19.899999999999999" customHeight="1">
      <c r="B98" s="135"/>
      <c r="C98" s="136"/>
      <c r="D98" s="104" t="s">
        <v>221</v>
      </c>
      <c r="E98" s="136"/>
      <c r="F98" s="136"/>
      <c r="G98" s="136"/>
      <c r="H98" s="136"/>
      <c r="I98" s="136"/>
      <c r="J98" s="136"/>
      <c r="K98" s="136"/>
      <c r="L98" s="136"/>
      <c r="M98" s="136"/>
      <c r="N98" s="222">
        <f>N318</f>
        <v>0</v>
      </c>
      <c r="O98" s="304"/>
      <c r="P98" s="304"/>
      <c r="Q98" s="304"/>
      <c r="R98" s="137"/>
      <c r="T98" s="138"/>
      <c r="U98" s="138"/>
    </row>
    <row r="99" spans="2:21" s="7" customFormat="1" ht="19.899999999999999" customHeight="1">
      <c r="B99" s="135"/>
      <c r="C99" s="136"/>
      <c r="D99" s="104" t="s">
        <v>222</v>
      </c>
      <c r="E99" s="136"/>
      <c r="F99" s="136"/>
      <c r="G99" s="136"/>
      <c r="H99" s="136"/>
      <c r="I99" s="136"/>
      <c r="J99" s="136"/>
      <c r="K99" s="136"/>
      <c r="L99" s="136"/>
      <c r="M99" s="136"/>
      <c r="N99" s="222">
        <f>N327</f>
        <v>0</v>
      </c>
      <c r="O99" s="304"/>
      <c r="P99" s="304"/>
      <c r="Q99" s="304"/>
      <c r="R99" s="137"/>
      <c r="T99" s="138"/>
      <c r="U99" s="138"/>
    </row>
    <row r="100" spans="2:21" s="7" customFormat="1" ht="19.899999999999999" customHeight="1">
      <c r="B100" s="135"/>
      <c r="C100" s="136"/>
      <c r="D100" s="104" t="s">
        <v>223</v>
      </c>
      <c r="E100" s="136"/>
      <c r="F100" s="136"/>
      <c r="G100" s="136"/>
      <c r="H100" s="136"/>
      <c r="I100" s="136"/>
      <c r="J100" s="136"/>
      <c r="K100" s="136"/>
      <c r="L100" s="136"/>
      <c r="M100" s="136"/>
      <c r="N100" s="222">
        <f>N334</f>
        <v>0</v>
      </c>
      <c r="O100" s="304"/>
      <c r="P100" s="304"/>
      <c r="Q100" s="304"/>
      <c r="R100" s="137"/>
      <c r="T100" s="138"/>
      <c r="U100" s="138"/>
    </row>
    <row r="101" spans="2:21" s="7" customFormat="1" ht="19.899999999999999" customHeight="1">
      <c r="B101" s="135"/>
      <c r="C101" s="136"/>
      <c r="D101" s="104" t="s">
        <v>224</v>
      </c>
      <c r="E101" s="136"/>
      <c r="F101" s="136"/>
      <c r="G101" s="136"/>
      <c r="H101" s="136"/>
      <c r="I101" s="136"/>
      <c r="J101" s="136"/>
      <c r="K101" s="136"/>
      <c r="L101" s="136"/>
      <c r="M101" s="136"/>
      <c r="N101" s="222">
        <f>N368</f>
        <v>0</v>
      </c>
      <c r="O101" s="304"/>
      <c r="P101" s="304"/>
      <c r="Q101" s="304"/>
      <c r="R101" s="137"/>
      <c r="T101" s="138"/>
      <c r="U101" s="138"/>
    </row>
    <row r="102" spans="2:21" s="7" customFormat="1" ht="19.899999999999999" customHeight="1">
      <c r="B102" s="135"/>
      <c r="C102" s="136"/>
      <c r="D102" s="104" t="s">
        <v>225</v>
      </c>
      <c r="E102" s="136"/>
      <c r="F102" s="136"/>
      <c r="G102" s="136"/>
      <c r="H102" s="136"/>
      <c r="I102" s="136"/>
      <c r="J102" s="136"/>
      <c r="K102" s="136"/>
      <c r="L102" s="136"/>
      <c r="M102" s="136"/>
      <c r="N102" s="222">
        <f>N457</f>
        <v>0</v>
      </c>
      <c r="O102" s="304"/>
      <c r="P102" s="304"/>
      <c r="Q102" s="304"/>
      <c r="R102" s="137"/>
      <c r="T102" s="138"/>
      <c r="U102" s="138"/>
    </row>
    <row r="103" spans="2:21" s="7" customFormat="1" ht="19.899999999999999" customHeight="1">
      <c r="B103" s="135"/>
      <c r="C103" s="136"/>
      <c r="D103" s="104" t="s">
        <v>226</v>
      </c>
      <c r="E103" s="136"/>
      <c r="F103" s="136"/>
      <c r="G103" s="136"/>
      <c r="H103" s="136"/>
      <c r="I103" s="136"/>
      <c r="J103" s="136"/>
      <c r="K103" s="136"/>
      <c r="L103" s="136"/>
      <c r="M103" s="136"/>
      <c r="N103" s="222">
        <f>N592</f>
        <v>0</v>
      </c>
      <c r="O103" s="304"/>
      <c r="P103" s="304"/>
      <c r="Q103" s="304"/>
      <c r="R103" s="137"/>
      <c r="T103" s="138"/>
      <c r="U103" s="138"/>
    </row>
    <row r="104" spans="2:21" s="7" customFormat="1" ht="19.899999999999999" customHeight="1">
      <c r="B104" s="135"/>
      <c r="C104" s="136"/>
      <c r="D104" s="104" t="s">
        <v>227</v>
      </c>
      <c r="E104" s="136"/>
      <c r="F104" s="136"/>
      <c r="G104" s="136"/>
      <c r="H104" s="136"/>
      <c r="I104" s="136"/>
      <c r="J104" s="136"/>
      <c r="K104" s="136"/>
      <c r="L104" s="136"/>
      <c r="M104" s="136"/>
      <c r="N104" s="222">
        <f>N598</f>
        <v>0</v>
      </c>
      <c r="O104" s="304"/>
      <c r="P104" s="304"/>
      <c r="Q104" s="304"/>
      <c r="R104" s="137"/>
      <c r="T104" s="138"/>
      <c r="U104" s="138"/>
    </row>
    <row r="105" spans="2:21" s="6" customFormat="1" ht="24.95" customHeight="1">
      <c r="B105" s="130"/>
      <c r="C105" s="131"/>
      <c r="D105" s="132" t="s">
        <v>228</v>
      </c>
      <c r="E105" s="131"/>
      <c r="F105" s="131"/>
      <c r="G105" s="131"/>
      <c r="H105" s="131"/>
      <c r="I105" s="131"/>
      <c r="J105" s="131"/>
      <c r="K105" s="131"/>
      <c r="L105" s="131"/>
      <c r="M105" s="131"/>
      <c r="N105" s="277">
        <f>N604</f>
        <v>0</v>
      </c>
      <c r="O105" s="305"/>
      <c r="P105" s="305"/>
      <c r="Q105" s="305"/>
      <c r="R105" s="133"/>
      <c r="T105" s="134"/>
      <c r="U105" s="134"/>
    </row>
    <row r="106" spans="2:21" s="7" customFormat="1" ht="19.899999999999999" customHeight="1">
      <c r="B106" s="135"/>
      <c r="C106" s="136"/>
      <c r="D106" s="104" t="s">
        <v>229</v>
      </c>
      <c r="E106" s="136"/>
      <c r="F106" s="136"/>
      <c r="G106" s="136"/>
      <c r="H106" s="136"/>
      <c r="I106" s="136"/>
      <c r="J106" s="136"/>
      <c r="K106" s="136"/>
      <c r="L106" s="136"/>
      <c r="M106" s="136"/>
      <c r="N106" s="222">
        <f>N605</f>
        <v>0</v>
      </c>
      <c r="O106" s="304"/>
      <c r="P106" s="304"/>
      <c r="Q106" s="304"/>
      <c r="R106" s="137"/>
      <c r="T106" s="138"/>
      <c r="U106" s="138"/>
    </row>
    <row r="107" spans="2:21" s="7" customFormat="1" ht="19.899999999999999" customHeight="1">
      <c r="B107" s="135"/>
      <c r="C107" s="136"/>
      <c r="D107" s="104" t="s">
        <v>230</v>
      </c>
      <c r="E107" s="136"/>
      <c r="F107" s="136"/>
      <c r="G107" s="136"/>
      <c r="H107" s="136"/>
      <c r="I107" s="136"/>
      <c r="J107" s="136"/>
      <c r="K107" s="136"/>
      <c r="L107" s="136"/>
      <c r="M107" s="136"/>
      <c r="N107" s="222">
        <f>N642</f>
        <v>0</v>
      </c>
      <c r="O107" s="304"/>
      <c r="P107" s="304"/>
      <c r="Q107" s="304"/>
      <c r="R107" s="137"/>
      <c r="T107" s="138"/>
      <c r="U107" s="138"/>
    </row>
    <row r="108" spans="2:21" s="7" customFormat="1" ht="14.85" customHeight="1">
      <c r="B108" s="135"/>
      <c r="C108" s="136"/>
      <c r="D108" s="104" t="s">
        <v>231</v>
      </c>
      <c r="E108" s="136"/>
      <c r="F108" s="136"/>
      <c r="G108" s="136"/>
      <c r="H108" s="136"/>
      <c r="I108" s="136"/>
      <c r="J108" s="136"/>
      <c r="K108" s="136"/>
      <c r="L108" s="136"/>
      <c r="M108" s="136"/>
      <c r="N108" s="222">
        <f>N643</f>
        <v>0</v>
      </c>
      <c r="O108" s="304"/>
      <c r="P108" s="304"/>
      <c r="Q108" s="304"/>
      <c r="R108" s="137"/>
      <c r="T108" s="138"/>
      <c r="U108" s="138"/>
    </row>
    <row r="109" spans="2:21" s="7" customFormat="1" ht="14.85" customHeight="1">
      <c r="B109" s="135"/>
      <c r="C109" s="136"/>
      <c r="D109" s="104" t="s">
        <v>232</v>
      </c>
      <c r="E109" s="136"/>
      <c r="F109" s="136"/>
      <c r="G109" s="136"/>
      <c r="H109" s="136"/>
      <c r="I109" s="136"/>
      <c r="J109" s="136"/>
      <c r="K109" s="136"/>
      <c r="L109" s="136"/>
      <c r="M109" s="136"/>
      <c r="N109" s="222">
        <f>N680</f>
        <v>0</v>
      </c>
      <c r="O109" s="304"/>
      <c r="P109" s="304"/>
      <c r="Q109" s="304"/>
      <c r="R109" s="137"/>
      <c r="T109" s="138"/>
      <c r="U109" s="138"/>
    </row>
    <row r="110" spans="2:21" s="7" customFormat="1" ht="14.85" customHeight="1">
      <c r="B110" s="135"/>
      <c r="C110" s="136"/>
      <c r="D110" s="104" t="s">
        <v>233</v>
      </c>
      <c r="E110" s="136"/>
      <c r="F110" s="136"/>
      <c r="G110" s="136"/>
      <c r="H110" s="136"/>
      <c r="I110" s="136"/>
      <c r="J110" s="136"/>
      <c r="K110" s="136"/>
      <c r="L110" s="136"/>
      <c r="M110" s="136"/>
      <c r="N110" s="222">
        <f>N684</f>
        <v>0</v>
      </c>
      <c r="O110" s="304"/>
      <c r="P110" s="304"/>
      <c r="Q110" s="304"/>
      <c r="R110" s="137"/>
      <c r="T110" s="138"/>
      <c r="U110" s="138"/>
    </row>
    <row r="111" spans="2:21" s="7" customFormat="1" ht="14.85" customHeight="1">
      <c r="B111" s="135"/>
      <c r="C111" s="136"/>
      <c r="D111" s="104" t="s">
        <v>234</v>
      </c>
      <c r="E111" s="136"/>
      <c r="F111" s="136"/>
      <c r="G111" s="136"/>
      <c r="H111" s="136"/>
      <c r="I111" s="136"/>
      <c r="J111" s="136"/>
      <c r="K111" s="136"/>
      <c r="L111" s="136"/>
      <c r="M111" s="136"/>
      <c r="N111" s="222">
        <f>N691</f>
        <v>0</v>
      </c>
      <c r="O111" s="304"/>
      <c r="P111" s="304"/>
      <c r="Q111" s="304"/>
      <c r="R111" s="137"/>
      <c r="T111" s="138"/>
      <c r="U111" s="138"/>
    </row>
    <row r="112" spans="2:21" s="7" customFormat="1" ht="19.899999999999999" customHeight="1">
      <c r="B112" s="135"/>
      <c r="C112" s="136"/>
      <c r="D112" s="104" t="s">
        <v>235</v>
      </c>
      <c r="E112" s="136"/>
      <c r="F112" s="136"/>
      <c r="G112" s="136"/>
      <c r="H112" s="136"/>
      <c r="I112" s="136"/>
      <c r="J112" s="136"/>
      <c r="K112" s="136"/>
      <c r="L112" s="136"/>
      <c r="M112" s="136"/>
      <c r="N112" s="222">
        <f>N696</f>
        <v>0</v>
      </c>
      <c r="O112" s="304"/>
      <c r="P112" s="304"/>
      <c r="Q112" s="304"/>
      <c r="R112" s="137"/>
      <c r="T112" s="138"/>
      <c r="U112" s="138"/>
    </row>
    <row r="113" spans="2:65" s="7" customFormat="1" ht="19.899999999999999" customHeight="1">
      <c r="B113" s="135"/>
      <c r="C113" s="136"/>
      <c r="D113" s="104" t="s">
        <v>236</v>
      </c>
      <c r="E113" s="136"/>
      <c r="F113" s="136"/>
      <c r="G113" s="136"/>
      <c r="H113" s="136"/>
      <c r="I113" s="136"/>
      <c r="J113" s="136"/>
      <c r="K113" s="136"/>
      <c r="L113" s="136"/>
      <c r="M113" s="136"/>
      <c r="N113" s="222">
        <f>N739</f>
        <v>0</v>
      </c>
      <c r="O113" s="304"/>
      <c r="P113" s="304"/>
      <c r="Q113" s="304"/>
      <c r="R113" s="137"/>
      <c r="T113" s="138"/>
      <c r="U113" s="138"/>
    </row>
    <row r="114" spans="2:65" s="7" customFormat="1" ht="19.899999999999999" customHeight="1">
      <c r="B114" s="135"/>
      <c r="C114" s="136"/>
      <c r="D114" s="104" t="s">
        <v>237</v>
      </c>
      <c r="E114" s="136"/>
      <c r="F114" s="136"/>
      <c r="G114" s="136"/>
      <c r="H114" s="136"/>
      <c r="I114" s="136"/>
      <c r="J114" s="136"/>
      <c r="K114" s="136"/>
      <c r="L114" s="136"/>
      <c r="M114" s="136"/>
      <c r="N114" s="222">
        <f>N752</f>
        <v>0</v>
      </c>
      <c r="O114" s="304"/>
      <c r="P114" s="304"/>
      <c r="Q114" s="304"/>
      <c r="R114" s="137"/>
      <c r="T114" s="138"/>
      <c r="U114" s="138"/>
    </row>
    <row r="115" spans="2:65" s="7" customFormat="1" ht="19.899999999999999" customHeight="1">
      <c r="B115" s="135"/>
      <c r="C115" s="136"/>
      <c r="D115" s="104" t="s">
        <v>238</v>
      </c>
      <c r="E115" s="136"/>
      <c r="F115" s="136"/>
      <c r="G115" s="136"/>
      <c r="H115" s="136"/>
      <c r="I115" s="136"/>
      <c r="J115" s="136"/>
      <c r="K115" s="136"/>
      <c r="L115" s="136"/>
      <c r="M115" s="136"/>
      <c r="N115" s="222">
        <f>N769</f>
        <v>0</v>
      </c>
      <c r="O115" s="304"/>
      <c r="P115" s="304"/>
      <c r="Q115" s="304"/>
      <c r="R115" s="137"/>
      <c r="T115" s="138"/>
      <c r="U115" s="138"/>
    </row>
    <row r="116" spans="2:65" s="7" customFormat="1" ht="19.899999999999999" customHeight="1">
      <c r="B116" s="135"/>
      <c r="C116" s="136"/>
      <c r="D116" s="104" t="s">
        <v>239</v>
      </c>
      <c r="E116" s="136"/>
      <c r="F116" s="136"/>
      <c r="G116" s="136"/>
      <c r="H116" s="136"/>
      <c r="I116" s="136"/>
      <c r="J116" s="136"/>
      <c r="K116" s="136"/>
      <c r="L116" s="136"/>
      <c r="M116" s="136"/>
      <c r="N116" s="222">
        <f>N822</f>
        <v>0</v>
      </c>
      <c r="O116" s="304"/>
      <c r="P116" s="304"/>
      <c r="Q116" s="304"/>
      <c r="R116" s="137"/>
      <c r="T116" s="138"/>
      <c r="U116" s="138"/>
    </row>
    <row r="117" spans="2:65" s="6" customFormat="1" ht="24.95" customHeight="1">
      <c r="B117" s="130"/>
      <c r="C117" s="131"/>
      <c r="D117" s="132" t="s">
        <v>240</v>
      </c>
      <c r="E117" s="131"/>
      <c r="F117" s="131"/>
      <c r="G117" s="131"/>
      <c r="H117" s="131"/>
      <c r="I117" s="131"/>
      <c r="J117" s="131"/>
      <c r="K117" s="131"/>
      <c r="L117" s="131"/>
      <c r="M117" s="131"/>
      <c r="N117" s="277">
        <f>N845</f>
        <v>0</v>
      </c>
      <c r="O117" s="305"/>
      <c r="P117" s="305"/>
      <c r="Q117" s="305"/>
      <c r="R117" s="133"/>
      <c r="T117" s="134"/>
      <c r="U117" s="134"/>
    </row>
    <row r="118" spans="2:65" s="6" customFormat="1" ht="24.95" customHeight="1">
      <c r="B118" s="130"/>
      <c r="C118" s="131"/>
      <c r="D118" s="132" t="s">
        <v>241</v>
      </c>
      <c r="E118" s="131"/>
      <c r="F118" s="131"/>
      <c r="G118" s="131"/>
      <c r="H118" s="131"/>
      <c r="I118" s="131"/>
      <c r="J118" s="131"/>
      <c r="K118" s="131"/>
      <c r="L118" s="131"/>
      <c r="M118" s="131"/>
      <c r="N118" s="277">
        <f>N851</f>
        <v>0</v>
      </c>
      <c r="O118" s="305"/>
      <c r="P118" s="305"/>
      <c r="Q118" s="305"/>
      <c r="R118" s="133"/>
      <c r="T118" s="134"/>
      <c r="U118" s="134"/>
    </row>
    <row r="119" spans="2:65" s="6" customFormat="1" ht="24.95" customHeight="1">
      <c r="B119" s="130"/>
      <c r="C119" s="131"/>
      <c r="D119" s="132" t="s">
        <v>242</v>
      </c>
      <c r="E119" s="131"/>
      <c r="F119" s="131"/>
      <c r="G119" s="131"/>
      <c r="H119" s="131"/>
      <c r="I119" s="131"/>
      <c r="J119" s="131"/>
      <c r="K119" s="131"/>
      <c r="L119" s="131"/>
      <c r="M119" s="131"/>
      <c r="N119" s="277">
        <f>N860</f>
        <v>0</v>
      </c>
      <c r="O119" s="305"/>
      <c r="P119" s="305"/>
      <c r="Q119" s="305"/>
      <c r="R119" s="133"/>
      <c r="T119" s="134"/>
      <c r="U119" s="134"/>
    </row>
    <row r="120" spans="2:65" s="7" customFormat="1" ht="19.899999999999999" customHeight="1">
      <c r="B120" s="135"/>
      <c r="C120" s="136"/>
      <c r="D120" s="104" t="s">
        <v>243</v>
      </c>
      <c r="E120" s="136"/>
      <c r="F120" s="136"/>
      <c r="G120" s="136"/>
      <c r="H120" s="136"/>
      <c r="I120" s="136"/>
      <c r="J120" s="136"/>
      <c r="K120" s="136"/>
      <c r="L120" s="136"/>
      <c r="M120" s="136"/>
      <c r="N120" s="222">
        <f>N861</f>
        <v>0</v>
      </c>
      <c r="O120" s="304"/>
      <c r="P120" s="304"/>
      <c r="Q120" s="304"/>
      <c r="R120" s="137"/>
      <c r="T120" s="138"/>
      <c r="U120" s="138"/>
    </row>
    <row r="121" spans="2:65" s="7" customFormat="1" ht="19.899999999999999" customHeight="1">
      <c r="B121" s="135"/>
      <c r="C121" s="136"/>
      <c r="D121" s="104" t="s">
        <v>244</v>
      </c>
      <c r="E121" s="136"/>
      <c r="F121" s="136"/>
      <c r="G121" s="136"/>
      <c r="H121" s="136"/>
      <c r="I121" s="136"/>
      <c r="J121" s="136"/>
      <c r="K121" s="136"/>
      <c r="L121" s="136"/>
      <c r="M121" s="136"/>
      <c r="N121" s="222">
        <f>N875</f>
        <v>0</v>
      </c>
      <c r="O121" s="304"/>
      <c r="P121" s="304"/>
      <c r="Q121" s="304"/>
      <c r="R121" s="137"/>
      <c r="T121" s="138"/>
      <c r="U121" s="138"/>
    </row>
    <row r="122" spans="2:65" s="7" customFormat="1" ht="19.899999999999999" customHeight="1">
      <c r="B122" s="135"/>
      <c r="C122" s="136"/>
      <c r="D122" s="104" t="s">
        <v>245</v>
      </c>
      <c r="E122" s="136"/>
      <c r="F122" s="136"/>
      <c r="G122" s="136"/>
      <c r="H122" s="136"/>
      <c r="I122" s="136"/>
      <c r="J122" s="136"/>
      <c r="K122" s="136"/>
      <c r="L122" s="136"/>
      <c r="M122" s="136"/>
      <c r="N122" s="222">
        <f>N901</f>
        <v>0</v>
      </c>
      <c r="O122" s="304"/>
      <c r="P122" s="304"/>
      <c r="Q122" s="304"/>
      <c r="R122" s="137"/>
      <c r="T122" s="138"/>
      <c r="U122" s="138"/>
    </row>
    <row r="123" spans="2:65" s="7" customFormat="1" ht="19.899999999999999" customHeight="1">
      <c r="B123" s="135"/>
      <c r="C123" s="136"/>
      <c r="D123" s="104" t="s">
        <v>246</v>
      </c>
      <c r="E123" s="136"/>
      <c r="F123" s="136"/>
      <c r="G123" s="136"/>
      <c r="H123" s="136"/>
      <c r="I123" s="136"/>
      <c r="J123" s="136"/>
      <c r="K123" s="136"/>
      <c r="L123" s="136"/>
      <c r="M123" s="136"/>
      <c r="N123" s="222">
        <f>N903</f>
        <v>0</v>
      </c>
      <c r="O123" s="304"/>
      <c r="P123" s="304"/>
      <c r="Q123" s="304"/>
      <c r="R123" s="137"/>
      <c r="T123" s="138"/>
      <c r="U123" s="138"/>
    </row>
    <row r="124" spans="2:65" s="6" customFormat="1" ht="21.75" customHeight="1">
      <c r="B124" s="130"/>
      <c r="C124" s="131"/>
      <c r="D124" s="132" t="s">
        <v>247</v>
      </c>
      <c r="E124" s="131"/>
      <c r="F124" s="131"/>
      <c r="G124" s="131"/>
      <c r="H124" s="131"/>
      <c r="I124" s="131"/>
      <c r="J124" s="131"/>
      <c r="K124" s="131"/>
      <c r="L124" s="131"/>
      <c r="M124" s="131"/>
      <c r="N124" s="276">
        <f>N913</f>
        <v>0</v>
      </c>
      <c r="O124" s="305"/>
      <c r="P124" s="305"/>
      <c r="Q124" s="305"/>
      <c r="R124" s="133"/>
      <c r="T124" s="134"/>
      <c r="U124" s="134"/>
    </row>
    <row r="125" spans="2:65" s="1" customFormat="1" ht="21.75" customHeight="1">
      <c r="B125" s="38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40"/>
      <c r="T125" s="128"/>
      <c r="U125" s="128"/>
    </row>
    <row r="126" spans="2:65" s="1" customFormat="1" ht="29.25" customHeight="1">
      <c r="B126" s="38"/>
      <c r="C126" s="129" t="s">
        <v>248</v>
      </c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06">
        <f>ROUND(N127+N128+N129+N130+N131+N132,1)</f>
        <v>0</v>
      </c>
      <c r="O126" s="307"/>
      <c r="P126" s="307"/>
      <c r="Q126" s="307"/>
      <c r="R126" s="40"/>
      <c r="T126" s="139"/>
      <c r="U126" s="140" t="s">
        <v>49</v>
      </c>
    </row>
    <row r="127" spans="2:65" s="1" customFormat="1" ht="18" customHeight="1">
      <c r="B127" s="38"/>
      <c r="C127" s="39"/>
      <c r="D127" s="219" t="s">
        <v>249</v>
      </c>
      <c r="E127" s="220"/>
      <c r="F127" s="220"/>
      <c r="G127" s="220"/>
      <c r="H127" s="220"/>
      <c r="I127" s="39"/>
      <c r="J127" s="39"/>
      <c r="K127" s="39"/>
      <c r="L127" s="39"/>
      <c r="M127" s="39"/>
      <c r="N127" s="221">
        <f>ROUND(N87*T127,1)</f>
        <v>0</v>
      </c>
      <c r="O127" s="222"/>
      <c r="P127" s="222"/>
      <c r="Q127" s="222"/>
      <c r="R127" s="40"/>
      <c r="S127" s="141"/>
      <c r="T127" s="142"/>
      <c r="U127" s="143" t="s">
        <v>50</v>
      </c>
      <c r="V127" s="144"/>
      <c r="W127" s="144"/>
      <c r="X127" s="144"/>
      <c r="Y127" s="144"/>
      <c r="Z127" s="144"/>
      <c r="AA127" s="144"/>
      <c r="AB127" s="144"/>
      <c r="AC127" s="144"/>
      <c r="AD127" s="144"/>
      <c r="AE127" s="144"/>
      <c r="AF127" s="144"/>
      <c r="AG127" s="144"/>
      <c r="AH127" s="144"/>
      <c r="AI127" s="144"/>
      <c r="AJ127" s="144"/>
      <c r="AK127" s="144"/>
      <c r="AL127" s="144"/>
      <c r="AM127" s="144"/>
      <c r="AN127" s="144"/>
      <c r="AO127" s="144"/>
      <c r="AP127" s="144"/>
      <c r="AQ127" s="144"/>
      <c r="AR127" s="144"/>
      <c r="AS127" s="144"/>
      <c r="AT127" s="144"/>
      <c r="AU127" s="144"/>
      <c r="AV127" s="144"/>
      <c r="AW127" s="144"/>
      <c r="AX127" s="144"/>
      <c r="AY127" s="145" t="s">
        <v>250</v>
      </c>
      <c r="AZ127" s="144"/>
      <c r="BA127" s="144"/>
      <c r="BB127" s="144"/>
      <c r="BC127" s="144"/>
      <c r="BD127" s="144"/>
      <c r="BE127" s="146">
        <f t="shared" ref="BE127:BE132" si="0">IF(U127="základní",N127,0)</f>
        <v>0</v>
      </c>
      <c r="BF127" s="146">
        <f t="shared" ref="BF127:BF132" si="1">IF(U127="snížená",N127,0)</f>
        <v>0</v>
      </c>
      <c r="BG127" s="146">
        <f t="shared" ref="BG127:BG132" si="2">IF(U127="zákl. přenesená",N127,0)</f>
        <v>0</v>
      </c>
      <c r="BH127" s="146">
        <f t="shared" ref="BH127:BH132" si="3">IF(U127="sníž. přenesená",N127,0)</f>
        <v>0</v>
      </c>
      <c r="BI127" s="146">
        <f t="shared" ref="BI127:BI132" si="4">IF(U127="nulová",N127,0)</f>
        <v>0</v>
      </c>
      <c r="BJ127" s="145" t="s">
        <v>90</v>
      </c>
      <c r="BK127" s="144"/>
      <c r="BL127" s="144"/>
      <c r="BM127" s="144"/>
    </row>
    <row r="128" spans="2:65" s="1" customFormat="1" ht="18" customHeight="1">
      <c r="B128" s="38"/>
      <c r="C128" s="39"/>
      <c r="D128" s="219" t="s">
        <v>251</v>
      </c>
      <c r="E128" s="220"/>
      <c r="F128" s="220"/>
      <c r="G128" s="220"/>
      <c r="H128" s="220"/>
      <c r="I128" s="39"/>
      <c r="J128" s="39"/>
      <c r="K128" s="39"/>
      <c r="L128" s="39"/>
      <c r="M128" s="39"/>
      <c r="N128" s="221">
        <f>ROUND(N87*T128,1)</f>
        <v>0</v>
      </c>
      <c r="O128" s="222"/>
      <c r="P128" s="222"/>
      <c r="Q128" s="222"/>
      <c r="R128" s="40"/>
      <c r="S128" s="141"/>
      <c r="T128" s="142"/>
      <c r="U128" s="143" t="s">
        <v>50</v>
      </c>
      <c r="V128" s="144"/>
      <c r="W128" s="144"/>
      <c r="X128" s="144"/>
      <c r="Y128" s="144"/>
      <c r="Z128" s="144"/>
      <c r="AA128" s="144"/>
      <c r="AB128" s="144"/>
      <c r="AC128" s="144"/>
      <c r="AD128" s="144"/>
      <c r="AE128" s="144"/>
      <c r="AF128" s="144"/>
      <c r="AG128" s="144"/>
      <c r="AH128" s="144"/>
      <c r="AI128" s="144"/>
      <c r="AJ128" s="144"/>
      <c r="AK128" s="144"/>
      <c r="AL128" s="144"/>
      <c r="AM128" s="144"/>
      <c r="AN128" s="144"/>
      <c r="AO128" s="144"/>
      <c r="AP128" s="144"/>
      <c r="AQ128" s="144"/>
      <c r="AR128" s="144"/>
      <c r="AS128" s="144"/>
      <c r="AT128" s="144"/>
      <c r="AU128" s="144"/>
      <c r="AV128" s="144"/>
      <c r="AW128" s="144"/>
      <c r="AX128" s="144"/>
      <c r="AY128" s="145" t="s">
        <v>250</v>
      </c>
      <c r="AZ128" s="144"/>
      <c r="BA128" s="144"/>
      <c r="BB128" s="144"/>
      <c r="BC128" s="144"/>
      <c r="BD128" s="144"/>
      <c r="BE128" s="146">
        <f t="shared" si="0"/>
        <v>0</v>
      </c>
      <c r="BF128" s="146">
        <f t="shared" si="1"/>
        <v>0</v>
      </c>
      <c r="BG128" s="146">
        <f t="shared" si="2"/>
        <v>0</v>
      </c>
      <c r="BH128" s="146">
        <f t="shared" si="3"/>
        <v>0</v>
      </c>
      <c r="BI128" s="146">
        <f t="shared" si="4"/>
        <v>0</v>
      </c>
      <c r="BJ128" s="145" t="s">
        <v>90</v>
      </c>
      <c r="BK128" s="144"/>
      <c r="BL128" s="144"/>
      <c r="BM128" s="144"/>
    </row>
    <row r="129" spans="2:65" s="1" customFormat="1" ht="18" customHeight="1">
      <c r="B129" s="38"/>
      <c r="C129" s="39"/>
      <c r="D129" s="219" t="s">
        <v>252</v>
      </c>
      <c r="E129" s="220"/>
      <c r="F129" s="220"/>
      <c r="G129" s="220"/>
      <c r="H129" s="220"/>
      <c r="I129" s="39"/>
      <c r="J129" s="39"/>
      <c r="K129" s="39"/>
      <c r="L129" s="39"/>
      <c r="M129" s="39"/>
      <c r="N129" s="221">
        <f>ROUND(N87*T129,1)</f>
        <v>0</v>
      </c>
      <c r="O129" s="222"/>
      <c r="P129" s="222"/>
      <c r="Q129" s="222"/>
      <c r="R129" s="40"/>
      <c r="S129" s="141"/>
      <c r="T129" s="142"/>
      <c r="U129" s="143" t="s">
        <v>50</v>
      </c>
      <c r="V129" s="144"/>
      <c r="W129" s="144"/>
      <c r="X129" s="144"/>
      <c r="Y129" s="144"/>
      <c r="Z129" s="144"/>
      <c r="AA129" s="144"/>
      <c r="AB129" s="144"/>
      <c r="AC129" s="144"/>
      <c r="AD129" s="144"/>
      <c r="AE129" s="144"/>
      <c r="AF129" s="144"/>
      <c r="AG129" s="144"/>
      <c r="AH129" s="144"/>
      <c r="AI129" s="144"/>
      <c r="AJ129" s="144"/>
      <c r="AK129" s="144"/>
      <c r="AL129" s="144"/>
      <c r="AM129" s="144"/>
      <c r="AN129" s="144"/>
      <c r="AO129" s="144"/>
      <c r="AP129" s="144"/>
      <c r="AQ129" s="144"/>
      <c r="AR129" s="144"/>
      <c r="AS129" s="144"/>
      <c r="AT129" s="144"/>
      <c r="AU129" s="144"/>
      <c r="AV129" s="144"/>
      <c r="AW129" s="144"/>
      <c r="AX129" s="144"/>
      <c r="AY129" s="145" t="s">
        <v>250</v>
      </c>
      <c r="AZ129" s="144"/>
      <c r="BA129" s="144"/>
      <c r="BB129" s="144"/>
      <c r="BC129" s="144"/>
      <c r="BD129" s="144"/>
      <c r="BE129" s="146">
        <f t="shared" si="0"/>
        <v>0</v>
      </c>
      <c r="BF129" s="146">
        <f t="shared" si="1"/>
        <v>0</v>
      </c>
      <c r="BG129" s="146">
        <f t="shared" si="2"/>
        <v>0</v>
      </c>
      <c r="BH129" s="146">
        <f t="shared" si="3"/>
        <v>0</v>
      </c>
      <c r="BI129" s="146">
        <f t="shared" si="4"/>
        <v>0</v>
      </c>
      <c r="BJ129" s="145" t="s">
        <v>90</v>
      </c>
      <c r="BK129" s="144"/>
      <c r="BL129" s="144"/>
      <c r="BM129" s="144"/>
    </row>
    <row r="130" spans="2:65" s="1" customFormat="1" ht="18" customHeight="1">
      <c r="B130" s="38"/>
      <c r="C130" s="39"/>
      <c r="D130" s="219" t="s">
        <v>253</v>
      </c>
      <c r="E130" s="220"/>
      <c r="F130" s="220"/>
      <c r="G130" s="220"/>
      <c r="H130" s="220"/>
      <c r="I130" s="39"/>
      <c r="J130" s="39"/>
      <c r="K130" s="39"/>
      <c r="L130" s="39"/>
      <c r="M130" s="39"/>
      <c r="N130" s="221">
        <f>ROUND(N87*T130,1)</f>
        <v>0</v>
      </c>
      <c r="O130" s="222"/>
      <c r="P130" s="222"/>
      <c r="Q130" s="222"/>
      <c r="R130" s="40"/>
      <c r="S130" s="141"/>
      <c r="T130" s="142"/>
      <c r="U130" s="143" t="s">
        <v>50</v>
      </c>
      <c r="V130" s="144"/>
      <c r="W130" s="144"/>
      <c r="X130" s="144"/>
      <c r="Y130" s="144"/>
      <c r="Z130" s="144"/>
      <c r="AA130" s="144"/>
      <c r="AB130" s="144"/>
      <c r="AC130" s="144"/>
      <c r="AD130" s="144"/>
      <c r="AE130" s="144"/>
      <c r="AF130" s="144"/>
      <c r="AG130" s="144"/>
      <c r="AH130" s="144"/>
      <c r="AI130" s="144"/>
      <c r="AJ130" s="144"/>
      <c r="AK130" s="144"/>
      <c r="AL130" s="144"/>
      <c r="AM130" s="144"/>
      <c r="AN130" s="144"/>
      <c r="AO130" s="144"/>
      <c r="AP130" s="144"/>
      <c r="AQ130" s="144"/>
      <c r="AR130" s="144"/>
      <c r="AS130" s="144"/>
      <c r="AT130" s="144"/>
      <c r="AU130" s="144"/>
      <c r="AV130" s="144"/>
      <c r="AW130" s="144"/>
      <c r="AX130" s="144"/>
      <c r="AY130" s="145" t="s">
        <v>250</v>
      </c>
      <c r="AZ130" s="144"/>
      <c r="BA130" s="144"/>
      <c r="BB130" s="144"/>
      <c r="BC130" s="144"/>
      <c r="BD130" s="144"/>
      <c r="BE130" s="146">
        <f t="shared" si="0"/>
        <v>0</v>
      </c>
      <c r="BF130" s="146">
        <f t="shared" si="1"/>
        <v>0</v>
      </c>
      <c r="BG130" s="146">
        <f t="shared" si="2"/>
        <v>0</v>
      </c>
      <c r="BH130" s="146">
        <f t="shared" si="3"/>
        <v>0</v>
      </c>
      <c r="BI130" s="146">
        <f t="shared" si="4"/>
        <v>0</v>
      </c>
      <c r="BJ130" s="145" t="s">
        <v>90</v>
      </c>
      <c r="BK130" s="144"/>
      <c r="BL130" s="144"/>
      <c r="BM130" s="144"/>
    </row>
    <row r="131" spans="2:65" s="1" customFormat="1" ht="18" customHeight="1">
      <c r="B131" s="38"/>
      <c r="C131" s="39"/>
      <c r="D131" s="219" t="s">
        <v>254</v>
      </c>
      <c r="E131" s="220"/>
      <c r="F131" s="220"/>
      <c r="G131" s="220"/>
      <c r="H131" s="220"/>
      <c r="I131" s="39"/>
      <c r="J131" s="39"/>
      <c r="K131" s="39"/>
      <c r="L131" s="39"/>
      <c r="M131" s="39"/>
      <c r="N131" s="221">
        <f>ROUND(N87*T131,1)</f>
        <v>0</v>
      </c>
      <c r="O131" s="222"/>
      <c r="P131" s="222"/>
      <c r="Q131" s="222"/>
      <c r="R131" s="40"/>
      <c r="S131" s="141"/>
      <c r="T131" s="142"/>
      <c r="U131" s="143" t="s">
        <v>50</v>
      </c>
      <c r="V131" s="144"/>
      <c r="W131" s="144"/>
      <c r="X131" s="144"/>
      <c r="Y131" s="144"/>
      <c r="Z131" s="144"/>
      <c r="AA131" s="144"/>
      <c r="AB131" s="144"/>
      <c r="AC131" s="144"/>
      <c r="AD131" s="144"/>
      <c r="AE131" s="144"/>
      <c r="AF131" s="144"/>
      <c r="AG131" s="144"/>
      <c r="AH131" s="144"/>
      <c r="AI131" s="144"/>
      <c r="AJ131" s="144"/>
      <c r="AK131" s="144"/>
      <c r="AL131" s="144"/>
      <c r="AM131" s="144"/>
      <c r="AN131" s="144"/>
      <c r="AO131" s="144"/>
      <c r="AP131" s="144"/>
      <c r="AQ131" s="144"/>
      <c r="AR131" s="144"/>
      <c r="AS131" s="144"/>
      <c r="AT131" s="144"/>
      <c r="AU131" s="144"/>
      <c r="AV131" s="144"/>
      <c r="AW131" s="144"/>
      <c r="AX131" s="144"/>
      <c r="AY131" s="145" t="s">
        <v>250</v>
      </c>
      <c r="AZ131" s="144"/>
      <c r="BA131" s="144"/>
      <c r="BB131" s="144"/>
      <c r="BC131" s="144"/>
      <c r="BD131" s="144"/>
      <c r="BE131" s="146">
        <f t="shared" si="0"/>
        <v>0</v>
      </c>
      <c r="BF131" s="146">
        <f t="shared" si="1"/>
        <v>0</v>
      </c>
      <c r="BG131" s="146">
        <f t="shared" si="2"/>
        <v>0</v>
      </c>
      <c r="BH131" s="146">
        <f t="shared" si="3"/>
        <v>0</v>
      </c>
      <c r="BI131" s="146">
        <f t="shared" si="4"/>
        <v>0</v>
      </c>
      <c r="BJ131" s="145" t="s">
        <v>90</v>
      </c>
      <c r="BK131" s="144"/>
      <c r="BL131" s="144"/>
      <c r="BM131" s="144"/>
    </row>
    <row r="132" spans="2:65" s="1" customFormat="1" ht="18" customHeight="1">
      <c r="B132" s="38"/>
      <c r="C132" s="39"/>
      <c r="D132" s="104" t="s">
        <v>255</v>
      </c>
      <c r="E132" s="39"/>
      <c r="F132" s="39"/>
      <c r="G132" s="39"/>
      <c r="H132" s="39"/>
      <c r="I132" s="39"/>
      <c r="J132" s="39"/>
      <c r="K132" s="39"/>
      <c r="L132" s="39"/>
      <c r="M132" s="39"/>
      <c r="N132" s="221">
        <f>ROUND(N87*T132,1)</f>
        <v>0</v>
      </c>
      <c r="O132" s="222"/>
      <c r="P132" s="222"/>
      <c r="Q132" s="222"/>
      <c r="R132" s="40"/>
      <c r="S132" s="141"/>
      <c r="T132" s="147"/>
      <c r="U132" s="148" t="s">
        <v>50</v>
      </c>
      <c r="V132" s="144"/>
      <c r="W132" s="144"/>
      <c r="X132" s="144"/>
      <c r="Y132" s="144"/>
      <c r="Z132" s="144"/>
      <c r="AA132" s="144"/>
      <c r="AB132" s="144"/>
      <c r="AC132" s="144"/>
      <c r="AD132" s="144"/>
      <c r="AE132" s="144"/>
      <c r="AF132" s="144"/>
      <c r="AG132" s="144"/>
      <c r="AH132" s="144"/>
      <c r="AI132" s="144"/>
      <c r="AJ132" s="144"/>
      <c r="AK132" s="144"/>
      <c r="AL132" s="144"/>
      <c r="AM132" s="144"/>
      <c r="AN132" s="144"/>
      <c r="AO132" s="144"/>
      <c r="AP132" s="144"/>
      <c r="AQ132" s="144"/>
      <c r="AR132" s="144"/>
      <c r="AS132" s="144"/>
      <c r="AT132" s="144"/>
      <c r="AU132" s="144"/>
      <c r="AV132" s="144"/>
      <c r="AW132" s="144"/>
      <c r="AX132" s="144"/>
      <c r="AY132" s="145" t="s">
        <v>256</v>
      </c>
      <c r="AZ132" s="144"/>
      <c r="BA132" s="144"/>
      <c r="BB132" s="144"/>
      <c r="BC132" s="144"/>
      <c r="BD132" s="144"/>
      <c r="BE132" s="146">
        <f t="shared" si="0"/>
        <v>0</v>
      </c>
      <c r="BF132" s="146">
        <f t="shared" si="1"/>
        <v>0</v>
      </c>
      <c r="BG132" s="146">
        <f t="shared" si="2"/>
        <v>0</v>
      </c>
      <c r="BH132" s="146">
        <f t="shared" si="3"/>
        <v>0</v>
      </c>
      <c r="BI132" s="146">
        <f t="shared" si="4"/>
        <v>0</v>
      </c>
      <c r="BJ132" s="145" t="s">
        <v>90</v>
      </c>
      <c r="BK132" s="144"/>
      <c r="BL132" s="144"/>
      <c r="BM132" s="144"/>
    </row>
    <row r="133" spans="2:65" s="1" customFormat="1">
      <c r="B133" s="38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40"/>
      <c r="T133" s="128"/>
      <c r="U133" s="128"/>
    </row>
    <row r="134" spans="2:65" s="1" customFormat="1" ht="29.25" customHeight="1">
      <c r="B134" s="38"/>
      <c r="C134" s="115" t="s">
        <v>100</v>
      </c>
      <c r="D134" s="116"/>
      <c r="E134" s="116"/>
      <c r="F134" s="116"/>
      <c r="G134" s="116"/>
      <c r="H134" s="116"/>
      <c r="I134" s="116"/>
      <c r="J134" s="116"/>
      <c r="K134" s="116"/>
      <c r="L134" s="216">
        <f>ROUND(SUM(N87+N126),1)</f>
        <v>0</v>
      </c>
      <c r="M134" s="216"/>
      <c r="N134" s="216"/>
      <c r="O134" s="216"/>
      <c r="P134" s="216"/>
      <c r="Q134" s="216"/>
      <c r="R134" s="40"/>
      <c r="T134" s="128"/>
      <c r="U134" s="128"/>
    </row>
    <row r="135" spans="2:65" s="1" customFormat="1" ht="6.95" customHeight="1">
      <c r="B135" s="62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4"/>
      <c r="T135" s="128"/>
      <c r="U135" s="128"/>
    </row>
    <row r="139" spans="2:65" s="1" customFormat="1" ht="6.95" customHeight="1">
      <c r="B139" s="65"/>
      <c r="C139" s="66"/>
      <c r="D139" s="66"/>
      <c r="E139" s="66"/>
      <c r="F139" s="66"/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6"/>
      <c r="R139" s="67"/>
    </row>
    <row r="140" spans="2:65" s="1" customFormat="1" ht="36.950000000000003" customHeight="1">
      <c r="B140" s="38"/>
      <c r="C140" s="231" t="s">
        <v>257</v>
      </c>
      <c r="D140" s="299"/>
      <c r="E140" s="299"/>
      <c r="F140" s="299"/>
      <c r="G140" s="299"/>
      <c r="H140" s="299"/>
      <c r="I140" s="299"/>
      <c r="J140" s="299"/>
      <c r="K140" s="299"/>
      <c r="L140" s="299"/>
      <c r="M140" s="299"/>
      <c r="N140" s="299"/>
      <c r="O140" s="299"/>
      <c r="P140" s="299"/>
      <c r="Q140" s="299"/>
      <c r="R140" s="40"/>
    </row>
    <row r="141" spans="2:65" s="1" customFormat="1" ht="6.95" customHeight="1">
      <c r="B141" s="38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40"/>
    </row>
    <row r="142" spans="2:65" s="1" customFormat="1" ht="36.950000000000003" customHeight="1">
      <c r="B142" s="38"/>
      <c r="C142" s="72" t="s">
        <v>19</v>
      </c>
      <c r="D142" s="39"/>
      <c r="E142" s="39"/>
      <c r="F142" s="233" t="str">
        <f>F6</f>
        <v>Gymnázium Nový Jičín - úpravy vstupního prostoru</v>
      </c>
      <c r="G142" s="299"/>
      <c r="H142" s="299"/>
      <c r="I142" s="299"/>
      <c r="J142" s="299"/>
      <c r="K142" s="299"/>
      <c r="L142" s="299"/>
      <c r="M142" s="299"/>
      <c r="N142" s="299"/>
      <c r="O142" s="299"/>
      <c r="P142" s="299"/>
      <c r="Q142" s="39"/>
      <c r="R142" s="40"/>
    </row>
    <row r="143" spans="2:65" s="1" customFormat="1" ht="6.95" customHeight="1">
      <c r="B143" s="38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40"/>
    </row>
    <row r="144" spans="2:65" s="1" customFormat="1" ht="18" customHeight="1">
      <c r="B144" s="38"/>
      <c r="C144" s="33" t="s">
        <v>24</v>
      </c>
      <c r="D144" s="39"/>
      <c r="E144" s="39"/>
      <c r="F144" s="31" t="str">
        <f>F8</f>
        <v>parcela č. 561 a 579, k.ú. NJ-DP</v>
      </c>
      <c r="G144" s="39"/>
      <c r="H144" s="39"/>
      <c r="I144" s="39"/>
      <c r="J144" s="39"/>
      <c r="K144" s="33" t="s">
        <v>26</v>
      </c>
      <c r="L144" s="39"/>
      <c r="M144" s="300" t="str">
        <f>IF(O8="","",O8)</f>
        <v>31. 10. 2018</v>
      </c>
      <c r="N144" s="300"/>
      <c r="O144" s="300"/>
      <c r="P144" s="300"/>
      <c r="Q144" s="39"/>
      <c r="R144" s="40"/>
    </row>
    <row r="145" spans="2:65" s="1" customFormat="1" ht="6.95" customHeight="1">
      <c r="B145" s="38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40"/>
    </row>
    <row r="146" spans="2:65" s="1" customFormat="1" ht="15">
      <c r="B146" s="38"/>
      <c r="C146" s="33" t="s">
        <v>28</v>
      </c>
      <c r="D146" s="39"/>
      <c r="E146" s="39"/>
      <c r="F146" s="31" t="str">
        <f>E11</f>
        <v>Gymnázium Nový Jičín, p.o.,Palackého 1329/50,NJ</v>
      </c>
      <c r="G146" s="39"/>
      <c r="H146" s="39"/>
      <c r="I146" s="39"/>
      <c r="J146" s="39"/>
      <c r="K146" s="33" t="s">
        <v>36</v>
      </c>
      <c r="L146" s="39"/>
      <c r="M146" s="253" t="str">
        <f>E17</f>
        <v>Ing.arch. Tomáš Kudělka, Kunín 104, 742 53</v>
      </c>
      <c r="N146" s="253"/>
      <c r="O146" s="253"/>
      <c r="P146" s="253"/>
      <c r="Q146" s="253"/>
      <c r="R146" s="40"/>
    </row>
    <row r="147" spans="2:65" s="1" customFormat="1" ht="14.45" customHeight="1">
      <c r="B147" s="38"/>
      <c r="C147" s="33" t="s">
        <v>34</v>
      </c>
      <c r="D147" s="39"/>
      <c r="E147" s="39"/>
      <c r="F147" s="31" t="str">
        <f>IF(E14="","",E14)</f>
        <v>neuveden</v>
      </c>
      <c r="G147" s="39"/>
      <c r="H147" s="39"/>
      <c r="I147" s="39"/>
      <c r="J147" s="39"/>
      <c r="K147" s="33" t="s">
        <v>41</v>
      </c>
      <c r="L147" s="39"/>
      <c r="M147" s="253" t="str">
        <f>E20</f>
        <v>Proch8ykov8 Miroslava</v>
      </c>
      <c r="N147" s="253"/>
      <c r="O147" s="253"/>
      <c r="P147" s="253"/>
      <c r="Q147" s="253"/>
      <c r="R147" s="40"/>
    </row>
    <row r="148" spans="2:65" s="1" customFormat="1" ht="10.35" customHeight="1">
      <c r="B148" s="38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40"/>
    </row>
    <row r="149" spans="2:65" s="8" customFormat="1" ht="29.25" customHeight="1">
      <c r="B149" s="149"/>
      <c r="C149" s="150" t="s">
        <v>258</v>
      </c>
      <c r="D149" s="151" t="s">
        <v>259</v>
      </c>
      <c r="E149" s="151" t="s">
        <v>67</v>
      </c>
      <c r="F149" s="301" t="s">
        <v>260</v>
      </c>
      <c r="G149" s="301"/>
      <c r="H149" s="301"/>
      <c r="I149" s="301"/>
      <c r="J149" s="151" t="s">
        <v>261</v>
      </c>
      <c r="K149" s="151" t="s">
        <v>262</v>
      </c>
      <c r="L149" s="302" t="s">
        <v>263</v>
      </c>
      <c r="M149" s="302"/>
      <c r="N149" s="301" t="s">
        <v>208</v>
      </c>
      <c r="O149" s="301"/>
      <c r="P149" s="301"/>
      <c r="Q149" s="303"/>
      <c r="R149" s="152"/>
      <c r="T149" s="83" t="s">
        <v>264</v>
      </c>
      <c r="U149" s="84" t="s">
        <v>49</v>
      </c>
      <c r="V149" s="84" t="s">
        <v>265</v>
      </c>
      <c r="W149" s="84" t="s">
        <v>266</v>
      </c>
      <c r="X149" s="84" t="s">
        <v>267</v>
      </c>
      <c r="Y149" s="84" t="s">
        <v>268</v>
      </c>
      <c r="Z149" s="84" t="s">
        <v>269</v>
      </c>
      <c r="AA149" s="85" t="s">
        <v>270</v>
      </c>
    </row>
    <row r="150" spans="2:65" s="1" customFormat="1" ht="29.25" customHeight="1">
      <c r="B150" s="38"/>
      <c r="C150" s="87" t="s">
        <v>156</v>
      </c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274">
        <f>BK150</f>
        <v>0</v>
      </c>
      <c r="O150" s="275"/>
      <c r="P150" s="275"/>
      <c r="Q150" s="275"/>
      <c r="R150" s="40"/>
      <c r="T150" s="86"/>
      <c r="U150" s="54"/>
      <c r="V150" s="54"/>
      <c r="W150" s="153">
        <f>W151+W604+W845+W851+W860+W913</f>
        <v>0</v>
      </c>
      <c r="X150" s="54"/>
      <c r="Y150" s="153">
        <f>Y151+Y604+Y845+Y851+Y860+Y913</f>
        <v>211.83949974938</v>
      </c>
      <c r="Z150" s="54"/>
      <c r="AA150" s="154">
        <f>AA151+AA604+AA845+AA851+AA860+AA913</f>
        <v>366.771883</v>
      </c>
      <c r="AT150" s="21" t="s">
        <v>84</v>
      </c>
      <c r="AU150" s="21" t="s">
        <v>210</v>
      </c>
      <c r="BK150" s="155">
        <f>BK151+BK604+BK845+BK851+BK860+BK913</f>
        <v>0</v>
      </c>
    </row>
    <row r="151" spans="2:65" s="9" customFormat="1" ht="37.35" customHeight="1">
      <c r="B151" s="156"/>
      <c r="C151" s="157"/>
      <c r="D151" s="158" t="s">
        <v>211</v>
      </c>
      <c r="E151" s="158"/>
      <c r="F151" s="158"/>
      <c r="G151" s="158"/>
      <c r="H151" s="158"/>
      <c r="I151" s="158"/>
      <c r="J151" s="158"/>
      <c r="K151" s="158"/>
      <c r="L151" s="158"/>
      <c r="M151" s="158"/>
      <c r="N151" s="276">
        <f>BK151</f>
        <v>0</v>
      </c>
      <c r="O151" s="277"/>
      <c r="P151" s="277"/>
      <c r="Q151" s="277"/>
      <c r="R151" s="159"/>
      <c r="T151" s="160"/>
      <c r="U151" s="157"/>
      <c r="V151" s="157"/>
      <c r="W151" s="161">
        <f>W152+W201+W295+W318+W327+W334+W368+W457+W592+W598</f>
        <v>0</v>
      </c>
      <c r="X151" s="157"/>
      <c r="Y151" s="161">
        <f>Y152+Y201+Y295+Y318+Y327+Y334+Y368+Y457+Y592+Y598</f>
        <v>198.22420364938</v>
      </c>
      <c r="Z151" s="157"/>
      <c r="AA151" s="162">
        <f>AA152+AA201+AA295+AA318+AA327+AA334+AA368+AA457+AA592+AA598</f>
        <v>348.75450799999999</v>
      </c>
      <c r="AR151" s="163" t="s">
        <v>90</v>
      </c>
      <c r="AT151" s="164" t="s">
        <v>84</v>
      </c>
      <c r="AU151" s="164" t="s">
        <v>85</v>
      </c>
      <c r="AY151" s="163" t="s">
        <v>271</v>
      </c>
      <c r="BK151" s="165">
        <f>BK152+BK201+BK295+BK318+BK327+BK334+BK368+BK457+BK592+BK598</f>
        <v>0</v>
      </c>
    </row>
    <row r="152" spans="2:65" s="9" customFormat="1" ht="19.899999999999999" customHeight="1">
      <c r="B152" s="156"/>
      <c r="C152" s="157"/>
      <c r="D152" s="166" t="s">
        <v>212</v>
      </c>
      <c r="E152" s="166"/>
      <c r="F152" s="166"/>
      <c r="G152" s="166"/>
      <c r="H152" s="166"/>
      <c r="I152" s="166"/>
      <c r="J152" s="166"/>
      <c r="K152" s="166"/>
      <c r="L152" s="166"/>
      <c r="M152" s="166"/>
      <c r="N152" s="264">
        <f>BK152</f>
        <v>0</v>
      </c>
      <c r="O152" s="265"/>
      <c r="P152" s="265"/>
      <c r="Q152" s="265"/>
      <c r="R152" s="159"/>
      <c r="T152" s="160"/>
      <c r="U152" s="157"/>
      <c r="V152" s="157"/>
      <c r="W152" s="161">
        <f>SUM(W153:W200)</f>
        <v>0</v>
      </c>
      <c r="X152" s="157"/>
      <c r="Y152" s="161">
        <f>SUM(Y153:Y200)</f>
        <v>0</v>
      </c>
      <c r="Z152" s="157"/>
      <c r="AA152" s="162">
        <f>SUM(AA153:AA200)</f>
        <v>254.46325999999999</v>
      </c>
      <c r="AR152" s="163" t="s">
        <v>90</v>
      </c>
      <c r="AT152" s="164" t="s">
        <v>84</v>
      </c>
      <c r="AU152" s="164" t="s">
        <v>90</v>
      </c>
      <c r="AY152" s="163" t="s">
        <v>271</v>
      </c>
      <c r="BK152" s="165">
        <f>SUM(BK153:BK200)</f>
        <v>0</v>
      </c>
    </row>
    <row r="153" spans="2:65" s="1" customFormat="1" ht="28.9" customHeight="1">
      <c r="B153" s="38"/>
      <c r="C153" s="167" t="s">
        <v>90</v>
      </c>
      <c r="D153" s="167" t="s">
        <v>272</v>
      </c>
      <c r="E153" s="168" t="s">
        <v>273</v>
      </c>
      <c r="F153" s="283" t="s">
        <v>274</v>
      </c>
      <c r="G153" s="283"/>
      <c r="H153" s="283"/>
      <c r="I153" s="283"/>
      <c r="J153" s="169" t="s">
        <v>275</v>
      </c>
      <c r="K153" s="170">
        <v>55.99</v>
      </c>
      <c r="L153" s="272">
        <v>0</v>
      </c>
      <c r="M153" s="284"/>
      <c r="N153" s="273">
        <f>ROUND(L153*K153,1)</f>
        <v>0</v>
      </c>
      <c r="O153" s="273"/>
      <c r="P153" s="273"/>
      <c r="Q153" s="273"/>
      <c r="R153" s="40"/>
      <c r="T153" s="171" t="s">
        <v>22</v>
      </c>
      <c r="U153" s="47" t="s">
        <v>50</v>
      </c>
      <c r="V153" s="39"/>
      <c r="W153" s="172">
        <f>V153*K153</f>
        <v>0</v>
      </c>
      <c r="X153" s="172">
        <v>0</v>
      </c>
      <c r="Y153" s="172">
        <f>X153*K153</f>
        <v>0</v>
      </c>
      <c r="Z153" s="172">
        <v>0.255</v>
      </c>
      <c r="AA153" s="173">
        <f>Z153*K153</f>
        <v>14.27745</v>
      </c>
      <c r="AR153" s="21" t="s">
        <v>276</v>
      </c>
      <c r="AT153" s="21" t="s">
        <v>272</v>
      </c>
      <c r="AU153" s="21" t="s">
        <v>108</v>
      </c>
      <c r="AY153" s="21" t="s">
        <v>271</v>
      </c>
      <c r="BE153" s="108">
        <f>IF(U153="základní",N153,0)</f>
        <v>0</v>
      </c>
      <c r="BF153" s="108">
        <f>IF(U153="snížená",N153,0)</f>
        <v>0</v>
      </c>
      <c r="BG153" s="108">
        <f>IF(U153="zákl. přenesená",N153,0)</f>
        <v>0</v>
      </c>
      <c r="BH153" s="108">
        <f>IF(U153="sníž. přenesená",N153,0)</f>
        <v>0</v>
      </c>
      <c r="BI153" s="108">
        <f>IF(U153="nulová",N153,0)</f>
        <v>0</v>
      </c>
      <c r="BJ153" s="21" t="s">
        <v>90</v>
      </c>
      <c r="BK153" s="108">
        <f>ROUND(L153*K153,1)</f>
        <v>0</v>
      </c>
      <c r="BL153" s="21" t="s">
        <v>276</v>
      </c>
      <c r="BM153" s="21" t="s">
        <v>277</v>
      </c>
    </row>
    <row r="154" spans="2:65" s="10" customFormat="1" ht="28.9" customHeight="1">
      <c r="B154" s="174"/>
      <c r="C154" s="175"/>
      <c r="D154" s="175"/>
      <c r="E154" s="176" t="s">
        <v>22</v>
      </c>
      <c r="F154" s="287" t="s">
        <v>278</v>
      </c>
      <c r="G154" s="288"/>
      <c r="H154" s="288"/>
      <c r="I154" s="288"/>
      <c r="J154" s="175"/>
      <c r="K154" s="177">
        <v>46.08</v>
      </c>
      <c r="L154" s="175"/>
      <c r="M154" s="175"/>
      <c r="N154" s="175"/>
      <c r="O154" s="175"/>
      <c r="P154" s="175"/>
      <c r="Q154" s="175"/>
      <c r="R154" s="178"/>
      <c r="T154" s="179"/>
      <c r="U154" s="175"/>
      <c r="V154" s="175"/>
      <c r="W154" s="175"/>
      <c r="X154" s="175"/>
      <c r="Y154" s="175"/>
      <c r="Z154" s="175"/>
      <c r="AA154" s="180"/>
      <c r="AT154" s="181" t="s">
        <v>279</v>
      </c>
      <c r="AU154" s="181" t="s">
        <v>108</v>
      </c>
      <c r="AV154" s="10" t="s">
        <v>108</v>
      </c>
      <c r="AW154" s="10" t="s">
        <v>40</v>
      </c>
      <c r="AX154" s="10" t="s">
        <v>85</v>
      </c>
      <c r="AY154" s="181" t="s">
        <v>271</v>
      </c>
    </row>
    <row r="155" spans="2:65" s="10" customFormat="1" ht="28.9" customHeight="1">
      <c r="B155" s="174"/>
      <c r="C155" s="175"/>
      <c r="D155" s="175"/>
      <c r="E155" s="176" t="s">
        <v>22</v>
      </c>
      <c r="F155" s="281" t="s">
        <v>280</v>
      </c>
      <c r="G155" s="282"/>
      <c r="H155" s="282"/>
      <c r="I155" s="282"/>
      <c r="J155" s="175"/>
      <c r="K155" s="177">
        <v>9.91</v>
      </c>
      <c r="L155" s="175"/>
      <c r="M155" s="175"/>
      <c r="N155" s="175"/>
      <c r="O155" s="175"/>
      <c r="P155" s="175"/>
      <c r="Q155" s="175"/>
      <c r="R155" s="178"/>
      <c r="T155" s="179"/>
      <c r="U155" s="175"/>
      <c r="V155" s="175"/>
      <c r="W155" s="175"/>
      <c r="X155" s="175"/>
      <c r="Y155" s="175"/>
      <c r="Z155" s="175"/>
      <c r="AA155" s="180"/>
      <c r="AT155" s="181" t="s">
        <v>279</v>
      </c>
      <c r="AU155" s="181" t="s">
        <v>108</v>
      </c>
      <c r="AV155" s="10" t="s">
        <v>108</v>
      </c>
      <c r="AW155" s="10" t="s">
        <v>40</v>
      </c>
      <c r="AX155" s="10" t="s">
        <v>85</v>
      </c>
      <c r="AY155" s="181" t="s">
        <v>271</v>
      </c>
    </row>
    <row r="156" spans="2:65" s="11" customFormat="1" ht="20.45" customHeight="1">
      <c r="B156" s="182"/>
      <c r="C156" s="183"/>
      <c r="D156" s="183"/>
      <c r="E156" s="184" t="s">
        <v>203</v>
      </c>
      <c r="F156" s="295" t="s">
        <v>281</v>
      </c>
      <c r="G156" s="296"/>
      <c r="H156" s="296"/>
      <c r="I156" s="296"/>
      <c r="J156" s="183"/>
      <c r="K156" s="185">
        <v>55.99</v>
      </c>
      <c r="L156" s="183"/>
      <c r="M156" s="183"/>
      <c r="N156" s="183"/>
      <c r="O156" s="183"/>
      <c r="P156" s="183"/>
      <c r="Q156" s="183"/>
      <c r="R156" s="186"/>
      <c r="T156" s="187"/>
      <c r="U156" s="183"/>
      <c r="V156" s="183"/>
      <c r="W156" s="183"/>
      <c r="X156" s="183"/>
      <c r="Y156" s="183"/>
      <c r="Z156" s="183"/>
      <c r="AA156" s="188"/>
      <c r="AT156" s="189" t="s">
        <v>279</v>
      </c>
      <c r="AU156" s="189" t="s">
        <v>108</v>
      </c>
      <c r="AV156" s="11" t="s">
        <v>282</v>
      </c>
      <c r="AW156" s="11" t="s">
        <v>40</v>
      </c>
      <c r="AX156" s="11" t="s">
        <v>85</v>
      </c>
      <c r="AY156" s="189" t="s">
        <v>271</v>
      </c>
    </row>
    <row r="157" spans="2:65" s="12" customFormat="1" ht="20.45" customHeight="1">
      <c r="B157" s="190"/>
      <c r="C157" s="191"/>
      <c r="D157" s="191"/>
      <c r="E157" s="192" t="s">
        <v>22</v>
      </c>
      <c r="F157" s="293" t="s">
        <v>283</v>
      </c>
      <c r="G157" s="294"/>
      <c r="H157" s="294"/>
      <c r="I157" s="294"/>
      <c r="J157" s="191"/>
      <c r="K157" s="193">
        <v>55.99</v>
      </c>
      <c r="L157" s="191"/>
      <c r="M157" s="191"/>
      <c r="N157" s="191"/>
      <c r="O157" s="191"/>
      <c r="P157" s="191"/>
      <c r="Q157" s="191"/>
      <c r="R157" s="194"/>
      <c r="T157" s="195"/>
      <c r="U157" s="191"/>
      <c r="V157" s="191"/>
      <c r="W157" s="191"/>
      <c r="X157" s="191"/>
      <c r="Y157" s="191"/>
      <c r="Z157" s="191"/>
      <c r="AA157" s="196"/>
      <c r="AT157" s="197" t="s">
        <v>279</v>
      </c>
      <c r="AU157" s="197" t="s">
        <v>108</v>
      </c>
      <c r="AV157" s="12" t="s">
        <v>276</v>
      </c>
      <c r="AW157" s="12" t="s">
        <v>40</v>
      </c>
      <c r="AX157" s="12" t="s">
        <v>90</v>
      </c>
      <c r="AY157" s="197" t="s">
        <v>271</v>
      </c>
    </row>
    <row r="158" spans="2:65" s="1" customFormat="1" ht="28.9" customHeight="1">
      <c r="B158" s="38"/>
      <c r="C158" s="167" t="s">
        <v>108</v>
      </c>
      <c r="D158" s="167" t="s">
        <v>272</v>
      </c>
      <c r="E158" s="168" t="s">
        <v>284</v>
      </c>
      <c r="F158" s="283" t="s">
        <v>285</v>
      </c>
      <c r="G158" s="283"/>
      <c r="H158" s="283"/>
      <c r="I158" s="283"/>
      <c r="J158" s="169" t="s">
        <v>275</v>
      </c>
      <c r="K158" s="170">
        <v>6.3360000000000003</v>
      </c>
      <c r="L158" s="272">
        <v>0</v>
      </c>
      <c r="M158" s="284"/>
      <c r="N158" s="273">
        <f>ROUND(L158*K158,1)</f>
        <v>0</v>
      </c>
      <c r="O158" s="273"/>
      <c r="P158" s="273"/>
      <c r="Q158" s="273"/>
      <c r="R158" s="40"/>
      <c r="T158" s="171" t="s">
        <v>22</v>
      </c>
      <c r="U158" s="47" t="s">
        <v>50</v>
      </c>
      <c r="V158" s="39"/>
      <c r="W158" s="172">
        <f>V158*K158</f>
        <v>0</v>
      </c>
      <c r="X158" s="172">
        <v>0</v>
      </c>
      <c r="Y158" s="172">
        <f>X158*K158</f>
        <v>0</v>
      </c>
      <c r="Z158" s="172">
        <v>0.29499999999999998</v>
      </c>
      <c r="AA158" s="173">
        <f>Z158*K158</f>
        <v>1.8691199999999999</v>
      </c>
      <c r="AR158" s="21" t="s">
        <v>276</v>
      </c>
      <c r="AT158" s="21" t="s">
        <v>272</v>
      </c>
      <c r="AU158" s="21" t="s">
        <v>108</v>
      </c>
      <c r="AY158" s="21" t="s">
        <v>271</v>
      </c>
      <c r="BE158" s="108">
        <f>IF(U158="základní",N158,0)</f>
        <v>0</v>
      </c>
      <c r="BF158" s="108">
        <f>IF(U158="snížená",N158,0)</f>
        <v>0</v>
      </c>
      <c r="BG158" s="108">
        <f>IF(U158="zákl. přenesená",N158,0)</f>
        <v>0</v>
      </c>
      <c r="BH158" s="108">
        <f>IF(U158="sníž. přenesená",N158,0)</f>
        <v>0</v>
      </c>
      <c r="BI158" s="108">
        <f>IF(U158="nulová",N158,0)</f>
        <v>0</v>
      </c>
      <c r="BJ158" s="21" t="s">
        <v>90</v>
      </c>
      <c r="BK158" s="108">
        <f>ROUND(L158*K158,1)</f>
        <v>0</v>
      </c>
      <c r="BL158" s="21" t="s">
        <v>276</v>
      </c>
      <c r="BM158" s="21" t="s">
        <v>286</v>
      </c>
    </row>
    <row r="159" spans="2:65" s="13" customFormat="1" ht="28.9" customHeight="1">
      <c r="B159" s="198"/>
      <c r="C159" s="199"/>
      <c r="D159" s="199"/>
      <c r="E159" s="200" t="s">
        <v>22</v>
      </c>
      <c r="F159" s="285" t="s">
        <v>287</v>
      </c>
      <c r="G159" s="286"/>
      <c r="H159" s="286"/>
      <c r="I159" s="286"/>
      <c r="J159" s="199"/>
      <c r="K159" s="201" t="s">
        <v>22</v>
      </c>
      <c r="L159" s="199"/>
      <c r="M159" s="199"/>
      <c r="N159" s="199"/>
      <c r="O159" s="199"/>
      <c r="P159" s="199"/>
      <c r="Q159" s="199"/>
      <c r="R159" s="202"/>
      <c r="T159" s="203"/>
      <c r="U159" s="199"/>
      <c r="V159" s="199"/>
      <c r="W159" s="199"/>
      <c r="X159" s="199"/>
      <c r="Y159" s="199"/>
      <c r="Z159" s="199"/>
      <c r="AA159" s="204"/>
      <c r="AT159" s="205" t="s">
        <v>279</v>
      </c>
      <c r="AU159" s="205" t="s">
        <v>108</v>
      </c>
      <c r="AV159" s="13" t="s">
        <v>90</v>
      </c>
      <c r="AW159" s="13" t="s">
        <v>40</v>
      </c>
      <c r="AX159" s="13" t="s">
        <v>85</v>
      </c>
      <c r="AY159" s="205" t="s">
        <v>271</v>
      </c>
    </row>
    <row r="160" spans="2:65" s="13" customFormat="1" ht="20.45" customHeight="1">
      <c r="B160" s="198"/>
      <c r="C160" s="199"/>
      <c r="D160" s="199"/>
      <c r="E160" s="200" t="s">
        <v>22</v>
      </c>
      <c r="F160" s="279" t="s">
        <v>288</v>
      </c>
      <c r="G160" s="280"/>
      <c r="H160" s="280"/>
      <c r="I160" s="280"/>
      <c r="J160" s="199"/>
      <c r="K160" s="201" t="s">
        <v>22</v>
      </c>
      <c r="L160" s="199"/>
      <c r="M160" s="199"/>
      <c r="N160" s="199"/>
      <c r="O160" s="199"/>
      <c r="P160" s="199"/>
      <c r="Q160" s="199"/>
      <c r="R160" s="202"/>
      <c r="T160" s="203"/>
      <c r="U160" s="199"/>
      <c r="V160" s="199"/>
      <c r="W160" s="199"/>
      <c r="X160" s="199"/>
      <c r="Y160" s="199"/>
      <c r="Z160" s="199"/>
      <c r="AA160" s="204"/>
      <c r="AT160" s="205" t="s">
        <v>279</v>
      </c>
      <c r="AU160" s="205" t="s">
        <v>108</v>
      </c>
      <c r="AV160" s="13" t="s">
        <v>90</v>
      </c>
      <c r="AW160" s="13" t="s">
        <v>40</v>
      </c>
      <c r="AX160" s="13" t="s">
        <v>85</v>
      </c>
      <c r="AY160" s="205" t="s">
        <v>271</v>
      </c>
    </row>
    <row r="161" spans="2:65" s="10" customFormat="1" ht="28.9" customHeight="1">
      <c r="B161" s="174"/>
      <c r="C161" s="175"/>
      <c r="D161" s="175"/>
      <c r="E161" s="176" t="s">
        <v>22</v>
      </c>
      <c r="F161" s="281" t="s">
        <v>289</v>
      </c>
      <c r="G161" s="282"/>
      <c r="H161" s="282"/>
      <c r="I161" s="282"/>
      <c r="J161" s="175"/>
      <c r="K161" s="177">
        <v>6.3360000000000003</v>
      </c>
      <c r="L161" s="175"/>
      <c r="M161" s="175"/>
      <c r="N161" s="175"/>
      <c r="O161" s="175"/>
      <c r="P161" s="175"/>
      <c r="Q161" s="175"/>
      <c r="R161" s="178"/>
      <c r="T161" s="179"/>
      <c r="U161" s="175"/>
      <c r="V161" s="175"/>
      <c r="W161" s="175"/>
      <c r="X161" s="175"/>
      <c r="Y161" s="175"/>
      <c r="Z161" s="175"/>
      <c r="AA161" s="180"/>
      <c r="AT161" s="181" t="s">
        <v>279</v>
      </c>
      <c r="AU161" s="181" t="s">
        <v>108</v>
      </c>
      <c r="AV161" s="10" t="s">
        <v>108</v>
      </c>
      <c r="AW161" s="10" t="s">
        <v>40</v>
      </c>
      <c r="AX161" s="10" t="s">
        <v>85</v>
      </c>
      <c r="AY161" s="181" t="s">
        <v>271</v>
      </c>
    </row>
    <row r="162" spans="2:65" s="12" customFormat="1" ht="20.45" customHeight="1">
      <c r="B162" s="190"/>
      <c r="C162" s="191"/>
      <c r="D162" s="191"/>
      <c r="E162" s="192" t="s">
        <v>197</v>
      </c>
      <c r="F162" s="293" t="s">
        <v>283</v>
      </c>
      <c r="G162" s="294"/>
      <c r="H162" s="294"/>
      <c r="I162" s="294"/>
      <c r="J162" s="191"/>
      <c r="K162" s="193">
        <v>6.3360000000000003</v>
      </c>
      <c r="L162" s="191"/>
      <c r="M162" s="191"/>
      <c r="N162" s="191"/>
      <c r="O162" s="191"/>
      <c r="P162" s="191"/>
      <c r="Q162" s="191"/>
      <c r="R162" s="194"/>
      <c r="T162" s="195"/>
      <c r="U162" s="191"/>
      <c r="V162" s="191"/>
      <c r="W162" s="191"/>
      <c r="X162" s="191"/>
      <c r="Y162" s="191"/>
      <c r="Z162" s="191"/>
      <c r="AA162" s="196"/>
      <c r="AT162" s="197" t="s">
        <v>279</v>
      </c>
      <c r="AU162" s="197" t="s">
        <v>108</v>
      </c>
      <c r="AV162" s="12" t="s">
        <v>276</v>
      </c>
      <c r="AW162" s="12" t="s">
        <v>40</v>
      </c>
      <c r="AX162" s="12" t="s">
        <v>90</v>
      </c>
      <c r="AY162" s="197" t="s">
        <v>271</v>
      </c>
    </row>
    <row r="163" spans="2:65" s="1" customFormat="1" ht="28.9" customHeight="1">
      <c r="B163" s="38"/>
      <c r="C163" s="167" t="s">
        <v>282</v>
      </c>
      <c r="D163" s="167" t="s">
        <v>272</v>
      </c>
      <c r="E163" s="168" t="s">
        <v>290</v>
      </c>
      <c r="F163" s="283" t="s">
        <v>291</v>
      </c>
      <c r="G163" s="283"/>
      <c r="H163" s="283"/>
      <c r="I163" s="283"/>
      <c r="J163" s="169" t="s">
        <v>275</v>
      </c>
      <c r="K163" s="170">
        <v>477.07</v>
      </c>
      <c r="L163" s="272">
        <v>0</v>
      </c>
      <c r="M163" s="284"/>
      <c r="N163" s="273">
        <f>ROUND(L163*K163,1)</f>
        <v>0</v>
      </c>
      <c r="O163" s="273"/>
      <c r="P163" s="273"/>
      <c r="Q163" s="273"/>
      <c r="R163" s="40"/>
      <c r="T163" s="171" t="s">
        <v>22</v>
      </c>
      <c r="U163" s="47" t="s">
        <v>50</v>
      </c>
      <c r="V163" s="39"/>
      <c r="W163" s="172">
        <f>V163*K163</f>
        <v>0</v>
      </c>
      <c r="X163" s="172">
        <v>0</v>
      </c>
      <c r="Y163" s="172">
        <f>X163*K163</f>
        <v>0</v>
      </c>
      <c r="Z163" s="172">
        <v>0.29499999999999998</v>
      </c>
      <c r="AA163" s="173">
        <f>Z163*K163</f>
        <v>140.73564999999999</v>
      </c>
      <c r="AR163" s="21" t="s">
        <v>276</v>
      </c>
      <c r="AT163" s="21" t="s">
        <v>272</v>
      </c>
      <c r="AU163" s="21" t="s">
        <v>108</v>
      </c>
      <c r="AY163" s="21" t="s">
        <v>271</v>
      </c>
      <c r="BE163" s="108">
        <f>IF(U163="základní",N163,0)</f>
        <v>0</v>
      </c>
      <c r="BF163" s="108">
        <f>IF(U163="snížená",N163,0)</f>
        <v>0</v>
      </c>
      <c r="BG163" s="108">
        <f>IF(U163="zákl. přenesená",N163,0)</f>
        <v>0</v>
      </c>
      <c r="BH163" s="108">
        <f>IF(U163="sníž. přenesená",N163,0)</f>
        <v>0</v>
      </c>
      <c r="BI163" s="108">
        <f>IF(U163="nulová",N163,0)</f>
        <v>0</v>
      </c>
      <c r="BJ163" s="21" t="s">
        <v>90</v>
      </c>
      <c r="BK163" s="108">
        <f>ROUND(L163*K163,1)</f>
        <v>0</v>
      </c>
      <c r="BL163" s="21" t="s">
        <v>276</v>
      </c>
      <c r="BM163" s="21" t="s">
        <v>292</v>
      </c>
    </row>
    <row r="164" spans="2:65" s="10" customFormat="1" ht="20.45" customHeight="1">
      <c r="B164" s="174"/>
      <c r="C164" s="175"/>
      <c r="D164" s="175"/>
      <c r="E164" s="176" t="s">
        <v>22</v>
      </c>
      <c r="F164" s="287" t="s">
        <v>293</v>
      </c>
      <c r="G164" s="288"/>
      <c r="H164" s="288"/>
      <c r="I164" s="288"/>
      <c r="J164" s="175"/>
      <c r="K164" s="177">
        <v>477.07</v>
      </c>
      <c r="L164" s="175"/>
      <c r="M164" s="175"/>
      <c r="N164" s="175"/>
      <c r="O164" s="175"/>
      <c r="P164" s="175"/>
      <c r="Q164" s="175"/>
      <c r="R164" s="178"/>
      <c r="T164" s="179"/>
      <c r="U164" s="175"/>
      <c r="V164" s="175"/>
      <c r="W164" s="175"/>
      <c r="X164" s="175"/>
      <c r="Y164" s="175"/>
      <c r="Z164" s="175"/>
      <c r="AA164" s="180"/>
      <c r="AT164" s="181" t="s">
        <v>279</v>
      </c>
      <c r="AU164" s="181" t="s">
        <v>108</v>
      </c>
      <c r="AV164" s="10" t="s">
        <v>108</v>
      </c>
      <c r="AW164" s="10" t="s">
        <v>40</v>
      </c>
      <c r="AX164" s="10" t="s">
        <v>90</v>
      </c>
      <c r="AY164" s="181" t="s">
        <v>271</v>
      </c>
    </row>
    <row r="165" spans="2:65" s="1" customFormat="1" ht="28.9" customHeight="1">
      <c r="B165" s="38"/>
      <c r="C165" s="167" t="s">
        <v>276</v>
      </c>
      <c r="D165" s="167" t="s">
        <v>272</v>
      </c>
      <c r="E165" s="168" t="s">
        <v>294</v>
      </c>
      <c r="F165" s="283" t="s">
        <v>295</v>
      </c>
      <c r="G165" s="283"/>
      <c r="H165" s="283"/>
      <c r="I165" s="283"/>
      <c r="J165" s="169" t="s">
        <v>275</v>
      </c>
      <c r="K165" s="170">
        <v>62.326000000000001</v>
      </c>
      <c r="L165" s="272">
        <v>0</v>
      </c>
      <c r="M165" s="284"/>
      <c r="N165" s="273">
        <f>ROUND(L165*K165,1)</f>
        <v>0</v>
      </c>
      <c r="O165" s="273"/>
      <c r="P165" s="273"/>
      <c r="Q165" s="273"/>
      <c r="R165" s="40"/>
      <c r="T165" s="171" t="s">
        <v>22</v>
      </c>
      <c r="U165" s="47" t="s">
        <v>50</v>
      </c>
      <c r="V165" s="39"/>
      <c r="W165" s="172">
        <f>V165*K165</f>
        <v>0</v>
      </c>
      <c r="X165" s="172">
        <v>0</v>
      </c>
      <c r="Y165" s="172">
        <f>X165*K165</f>
        <v>0</v>
      </c>
      <c r="Z165" s="172">
        <v>0.18</v>
      </c>
      <c r="AA165" s="173">
        <f>Z165*K165</f>
        <v>11.218679999999999</v>
      </c>
      <c r="AR165" s="21" t="s">
        <v>276</v>
      </c>
      <c r="AT165" s="21" t="s">
        <v>272</v>
      </c>
      <c r="AU165" s="21" t="s">
        <v>108</v>
      </c>
      <c r="AY165" s="21" t="s">
        <v>271</v>
      </c>
      <c r="BE165" s="108">
        <f>IF(U165="základní",N165,0)</f>
        <v>0</v>
      </c>
      <c r="BF165" s="108">
        <f>IF(U165="snížená",N165,0)</f>
        <v>0</v>
      </c>
      <c r="BG165" s="108">
        <f>IF(U165="zákl. přenesená",N165,0)</f>
        <v>0</v>
      </c>
      <c r="BH165" s="108">
        <f>IF(U165="sníž. přenesená",N165,0)</f>
        <v>0</v>
      </c>
      <c r="BI165" s="108">
        <f>IF(U165="nulová",N165,0)</f>
        <v>0</v>
      </c>
      <c r="BJ165" s="21" t="s">
        <v>90</v>
      </c>
      <c r="BK165" s="108">
        <f>ROUND(L165*K165,1)</f>
        <v>0</v>
      </c>
      <c r="BL165" s="21" t="s">
        <v>276</v>
      </c>
      <c r="BM165" s="21" t="s">
        <v>296</v>
      </c>
    </row>
    <row r="166" spans="2:65" s="10" customFormat="1" ht="28.9" customHeight="1">
      <c r="B166" s="174"/>
      <c r="C166" s="175"/>
      <c r="D166" s="175"/>
      <c r="E166" s="176" t="s">
        <v>22</v>
      </c>
      <c r="F166" s="287" t="s">
        <v>297</v>
      </c>
      <c r="G166" s="288"/>
      <c r="H166" s="288"/>
      <c r="I166" s="288"/>
      <c r="J166" s="175"/>
      <c r="K166" s="177">
        <v>6.3360000000000003</v>
      </c>
      <c r="L166" s="175"/>
      <c r="M166" s="175"/>
      <c r="N166" s="175"/>
      <c r="O166" s="175"/>
      <c r="P166" s="175"/>
      <c r="Q166" s="175"/>
      <c r="R166" s="178"/>
      <c r="T166" s="179"/>
      <c r="U166" s="175"/>
      <c r="V166" s="175"/>
      <c r="W166" s="175"/>
      <c r="X166" s="175"/>
      <c r="Y166" s="175"/>
      <c r="Z166" s="175"/>
      <c r="AA166" s="180"/>
      <c r="AT166" s="181" t="s">
        <v>279</v>
      </c>
      <c r="AU166" s="181" t="s">
        <v>108</v>
      </c>
      <c r="AV166" s="10" t="s">
        <v>108</v>
      </c>
      <c r="AW166" s="10" t="s">
        <v>40</v>
      </c>
      <c r="AX166" s="10" t="s">
        <v>85</v>
      </c>
      <c r="AY166" s="181" t="s">
        <v>271</v>
      </c>
    </row>
    <row r="167" spans="2:65" s="10" customFormat="1" ht="28.9" customHeight="1">
      <c r="B167" s="174"/>
      <c r="C167" s="175"/>
      <c r="D167" s="175"/>
      <c r="E167" s="176" t="s">
        <v>22</v>
      </c>
      <c r="F167" s="281" t="s">
        <v>298</v>
      </c>
      <c r="G167" s="282"/>
      <c r="H167" s="282"/>
      <c r="I167" s="282"/>
      <c r="J167" s="175"/>
      <c r="K167" s="177">
        <v>55.99</v>
      </c>
      <c r="L167" s="175"/>
      <c r="M167" s="175"/>
      <c r="N167" s="175"/>
      <c r="O167" s="175"/>
      <c r="P167" s="175"/>
      <c r="Q167" s="175"/>
      <c r="R167" s="178"/>
      <c r="T167" s="179"/>
      <c r="U167" s="175"/>
      <c r="V167" s="175"/>
      <c r="W167" s="175"/>
      <c r="X167" s="175"/>
      <c r="Y167" s="175"/>
      <c r="Z167" s="175"/>
      <c r="AA167" s="180"/>
      <c r="AT167" s="181" t="s">
        <v>279</v>
      </c>
      <c r="AU167" s="181" t="s">
        <v>108</v>
      </c>
      <c r="AV167" s="10" t="s">
        <v>108</v>
      </c>
      <c r="AW167" s="10" t="s">
        <v>40</v>
      </c>
      <c r="AX167" s="10" t="s">
        <v>85</v>
      </c>
      <c r="AY167" s="181" t="s">
        <v>271</v>
      </c>
    </row>
    <row r="168" spans="2:65" s="12" customFormat="1" ht="20.45" customHeight="1">
      <c r="B168" s="190"/>
      <c r="C168" s="191"/>
      <c r="D168" s="191"/>
      <c r="E168" s="192" t="s">
        <v>22</v>
      </c>
      <c r="F168" s="293" t="s">
        <v>283</v>
      </c>
      <c r="G168" s="294"/>
      <c r="H168" s="294"/>
      <c r="I168" s="294"/>
      <c r="J168" s="191"/>
      <c r="K168" s="193">
        <v>62.326000000000001</v>
      </c>
      <c r="L168" s="191"/>
      <c r="M168" s="191"/>
      <c r="N168" s="191"/>
      <c r="O168" s="191"/>
      <c r="P168" s="191"/>
      <c r="Q168" s="191"/>
      <c r="R168" s="194"/>
      <c r="T168" s="195"/>
      <c r="U168" s="191"/>
      <c r="V168" s="191"/>
      <c r="W168" s="191"/>
      <c r="X168" s="191"/>
      <c r="Y168" s="191"/>
      <c r="Z168" s="191"/>
      <c r="AA168" s="196"/>
      <c r="AT168" s="197" t="s">
        <v>279</v>
      </c>
      <c r="AU168" s="197" t="s">
        <v>108</v>
      </c>
      <c r="AV168" s="12" t="s">
        <v>276</v>
      </c>
      <c r="AW168" s="12" t="s">
        <v>40</v>
      </c>
      <c r="AX168" s="12" t="s">
        <v>90</v>
      </c>
      <c r="AY168" s="197" t="s">
        <v>271</v>
      </c>
    </row>
    <row r="169" spans="2:65" s="1" customFormat="1" ht="28.9" customHeight="1">
      <c r="B169" s="38"/>
      <c r="C169" s="167" t="s">
        <v>299</v>
      </c>
      <c r="D169" s="167" t="s">
        <v>272</v>
      </c>
      <c r="E169" s="168" t="s">
        <v>300</v>
      </c>
      <c r="F169" s="283" t="s">
        <v>301</v>
      </c>
      <c r="G169" s="283"/>
      <c r="H169" s="283"/>
      <c r="I169" s="283"/>
      <c r="J169" s="169" t="s">
        <v>275</v>
      </c>
      <c r="K169" s="170">
        <v>477.07</v>
      </c>
      <c r="L169" s="272">
        <v>0</v>
      </c>
      <c r="M169" s="284"/>
      <c r="N169" s="273">
        <f>ROUND(L169*K169,1)</f>
        <v>0</v>
      </c>
      <c r="O169" s="273"/>
      <c r="P169" s="273"/>
      <c r="Q169" s="273"/>
      <c r="R169" s="40"/>
      <c r="T169" s="171" t="s">
        <v>22</v>
      </c>
      <c r="U169" s="47" t="s">
        <v>50</v>
      </c>
      <c r="V169" s="39"/>
      <c r="W169" s="172">
        <f>V169*K169</f>
        <v>0</v>
      </c>
      <c r="X169" s="172">
        <v>0</v>
      </c>
      <c r="Y169" s="172">
        <f>X169*K169</f>
        <v>0</v>
      </c>
      <c r="Z169" s="172">
        <v>0.18</v>
      </c>
      <c r="AA169" s="173">
        <f>Z169*K169</f>
        <v>85.872599999999991</v>
      </c>
      <c r="AR169" s="21" t="s">
        <v>276</v>
      </c>
      <c r="AT169" s="21" t="s">
        <v>272</v>
      </c>
      <c r="AU169" s="21" t="s">
        <v>108</v>
      </c>
      <c r="AY169" s="21" t="s">
        <v>271</v>
      </c>
      <c r="BE169" s="108">
        <f>IF(U169="základní",N169,0)</f>
        <v>0</v>
      </c>
      <c r="BF169" s="108">
        <f>IF(U169="snížená",N169,0)</f>
        <v>0</v>
      </c>
      <c r="BG169" s="108">
        <f>IF(U169="zákl. přenesená",N169,0)</f>
        <v>0</v>
      </c>
      <c r="BH169" s="108">
        <f>IF(U169="sníž. přenesená",N169,0)</f>
        <v>0</v>
      </c>
      <c r="BI169" s="108">
        <f>IF(U169="nulová",N169,0)</f>
        <v>0</v>
      </c>
      <c r="BJ169" s="21" t="s">
        <v>90</v>
      </c>
      <c r="BK169" s="108">
        <f>ROUND(L169*K169,1)</f>
        <v>0</v>
      </c>
      <c r="BL169" s="21" t="s">
        <v>276</v>
      </c>
      <c r="BM169" s="21" t="s">
        <v>302</v>
      </c>
    </row>
    <row r="170" spans="2:65" s="13" customFormat="1" ht="28.9" customHeight="1">
      <c r="B170" s="198"/>
      <c r="C170" s="199"/>
      <c r="D170" s="199"/>
      <c r="E170" s="200" t="s">
        <v>22</v>
      </c>
      <c r="F170" s="285" t="s">
        <v>303</v>
      </c>
      <c r="G170" s="286"/>
      <c r="H170" s="286"/>
      <c r="I170" s="286"/>
      <c r="J170" s="199"/>
      <c r="K170" s="201" t="s">
        <v>22</v>
      </c>
      <c r="L170" s="199"/>
      <c r="M170" s="199"/>
      <c r="N170" s="199"/>
      <c r="O170" s="199"/>
      <c r="P170" s="199"/>
      <c r="Q170" s="199"/>
      <c r="R170" s="202"/>
      <c r="T170" s="203"/>
      <c r="U170" s="199"/>
      <c r="V170" s="199"/>
      <c r="W170" s="199"/>
      <c r="X170" s="199"/>
      <c r="Y170" s="199"/>
      <c r="Z170" s="199"/>
      <c r="AA170" s="204"/>
      <c r="AT170" s="205" t="s">
        <v>279</v>
      </c>
      <c r="AU170" s="205" t="s">
        <v>108</v>
      </c>
      <c r="AV170" s="13" t="s">
        <v>90</v>
      </c>
      <c r="AW170" s="13" t="s">
        <v>40</v>
      </c>
      <c r="AX170" s="13" t="s">
        <v>85</v>
      </c>
      <c r="AY170" s="205" t="s">
        <v>271</v>
      </c>
    </row>
    <row r="171" spans="2:65" s="10" customFormat="1" ht="20.45" customHeight="1">
      <c r="B171" s="174"/>
      <c r="C171" s="175"/>
      <c r="D171" s="175"/>
      <c r="E171" s="176" t="s">
        <v>22</v>
      </c>
      <c r="F171" s="281" t="s">
        <v>304</v>
      </c>
      <c r="G171" s="282"/>
      <c r="H171" s="282"/>
      <c r="I171" s="282"/>
      <c r="J171" s="175"/>
      <c r="K171" s="177">
        <v>477.07</v>
      </c>
      <c r="L171" s="175"/>
      <c r="M171" s="175"/>
      <c r="N171" s="175"/>
      <c r="O171" s="175"/>
      <c r="P171" s="175"/>
      <c r="Q171" s="175"/>
      <c r="R171" s="178"/>
      <c r="T171" s="179"/>
      <c r="U171" s="175"/>
      <c r="V171" s="175"/>
      <c r="W171" s="175"/>
      <c r="X171" s="175"/>
      <c r="Y171" s="175"/>
      <c r="Z171" s="175"/>
      <c r="AA171" s="180"/>
      <c r="AT171" s="181" t="s">
        <v>279</v>
      </c>
      <c r="AU171" s="181" t="s">
        <v>108</v>
      </c>
      <c r="AV171" s="10" t="s">
        <v>108</v>
      </c>
      <c r="AW171" s="10" t="s">
        <v>40</v>
      </c>
      <c r="AX171" s="10" t="s">
        <v>90</v>
      </c>
      <c r="AY171" s="181" t="s">
        <v>271</v>
      </c>
    </row>
    <row r="172" spans="2:65" s="1" customFormat="1" ht="20.45" customHeight="1">
      <c r="B172" s="38"/>
      <c r="C172" s="167" t="s">
        <v>305</v>
      </c>
      <c r="D172" s="167" t="s">
        <v>272</v>
      </c>
      <c r="E172" s="168" t="s">
        <v>306</v>
      </c>
      <c r="F172" s="283" t="s">
        <v>307</v>
      </c>
      <c r="G172" s="283"/>
      <c r="H172" s="283"/>
      <c r="I172" s="283"/>
      <c r="J172" s="169" t="s">
        <v>308</v>
      </c>
      <c r="K172" s="170">
        <v>12.244</v>
      </c>
      <c r="L172" s="272">
        <v>0</v>
      </c>
      <c r="M172" s="284"/>
      <c r="N172" s="273">
        <f>ROUND(L172*K172,1)</f>
        <v>0</v>
      </c>
      <c r="O172" s="273"/>
      <c r="P172" s="273"/>
      <c r="Q172" s="273"/>
      <c r="R172" s="40"/>
      <c r="T172" s="171" t="s">
        <v>22</v>
      </c>
      <c r="U172" s="47" t="s">
        <v>50</v>
      </c>
      <c r="V172" s="39"/>
      <c r="W172" s="172">
        <f>V172*K172</f>
        <v>0</v>
      </c>
      <c r="X172" s="172">
        <v>0</v>
      </c>
      <c r="Y172" s="172">
        <f>X172*K172</f>
        <v>0</v>
      </c>
      <c r="Z172" s="172">
        <v>0.04</v>
      </c>
      <c r="AA172" s="173">
        <f>Z172*K172</f>
        <v>0.48976000000000003</v>
      </c>
      <c r="AR172" s="21" t="s">
        <v>276</v>
      </c>
      <c r="AT172" s="21" t="s">
        <v>272</v>
      </c>
      <c r="AU172" s="21" t="s">
        <v>108</v>
      </c>
      <c r="AY172" s="21" t="s">
        <v>271</v>
      </c>
      <c r="BE172" s="108">
        <f>IF(U172="základní",N172,0)</f>
        <v>0</v>
      </c>
      <c r="BF172" s="108">
        <f>IF(U172="snížená",N172,0)</f>
        <v>0</v>
      </c>
      <c r="BG172" s="108">
        <f>IF(U172="zákl. přenesená",N172,0)</f>
        <v>0</v>
      </c>
      <c r="BH172" s="108">
        <f>IF(U172="sníž. přenesená",N172,0)</f>
        <v>0</v>
      </c>
      <c r="BI172" s="108">
        <f>IF(U172="nulová",N172,0)</f>
        <v>0</v>
      </c>
      <c r="BJ172" s="21" t="s">
        <v>90</v>
      </c>
      <c r="BK172" s="108">
        <f>ROUND(L172*K172,1)</f>
        <v>0</v>
      </c>
      <c r="BL172" s="21" t="s">
        <v>276</v>
      </c>
      <c r="BM172" s="21" t="s">
        <v>309</v>
      </c>
    </row>
    <row r="173" spans="2:65" s="10" customFormat="1" ht="28.9" customHeight="1">
      <c r="B173" s="174"/>
      <c r="C173" s="175"/>
      <c r="D173" s="175"/>
      <c r="E173" s="176" t="s">
        <v>167</v>
      </c>
      <c r="F173" s="287" t="s">
        <v>310</v>
      </c>
      <c r="G173" s="288"/>
      <c r="H173" s="288"/>
      <c r="I173" s="288"/>
      <c r="J173" s="175"/>
      <c r="K173" s="177">
        <v>12.244</v>
      </c>
      <c r="L173" s="175"/>
      <c r="M173" s="175"/>
      <c r="N173" s="175"/>
      <c r="O173" s="175"/>
      <c r="P173" s="175"/>
      <c r="Q173" s="175"/>
      <c r="R173" s="178"/>
      <c r="T173" s="179"/>
      <c r="U173" s="175"/>
      <c r="V173" s="175"/>
      <c r="W173" s="175"/>
      <c r="X173" s="175"/>
      <c r="Y173" s="175"/>
      <c r="Z173" s="175"/>
      <c r="AA173" s="180"/>
      <c r="AT173" s="181" t="s">
        <v>279</v>
      </c>
      <c r="AU173" s="181" t="s">
        <v>108</v>
      </c>
      <c r="AV173" s="10" t="s">
        <v>108</v>
      </c>
      <c r="AW173" s="10" t="s">
        <v>40</v>
      </c>
      <c r="AX173" s="10" t="s">
        <v>90</v>
      </c>
      <c r="AY173" s="181" t="s">
        <v>271</v>
      </c>
    </row>
    <row r="174" spans="2:65" s="1" customFormat="1" ht="40.15" customHeight="1">
      <c r="B174" s="38"/>
      <c r="C174" s="167" t="s">
        <v>311</v>
      </c>
      <c r="D174" s="167" t="s">
        <v>272</v>
      </c>
      <c r="E174" s="168" t="s">
        <v>312</v>
      </c>
      <c r="F174" s="283" t="s">
        <v>313</v>
      </c>
      <c r="G174" s="283"/>
      <c r="H174" s="283"/>
      <c r="I174" s="283"/>
      <c r="J174" s="169" t="s">
        <v>314</v>
      </c>
      <c r="K174" s="170">
        <v>6.617</v>
      </c>
      <c r="L174" s="272">
        <v>0</v>
      </c>
      <c r="M174" s="284"/>
      <c r="N174" s="273">
        <f>ROUND(L174*K174,1)</f>
        <v>0</v>
      </c>
      <c r="O174" s="273"/>
      <c r="P174" s="273"/>
      <c r="Q174" s="273"/>
      <c r="R174" s="40"/>
      <c r="T174" s="171" t="s">
        <v>22</v>
      </c>
      <c r="U174" s="47" t="s">
        <v>50</v>
      </c>
      <c r="V174" s="39"/>
      <c r="W174" s="172">
        <f>V174*K174</f>
        <v>0</v>
      </c>
      <c r="X174" s="172">
        <v>0</v>
      </c>
      <c r="Y174" s="172">
        <f>X174*K174</f>
        <v>0</v>
      </c>
      <c r="Z174" s="172">
        <v>0</v>
      </c>
      <c r="AA174" s="173">
        <f>Z174*K174</f>
        <v>0</v>
      </c>
      <c r="AR174" s="21" t="s">
        <v>276</v>
      </c>
      <c r="AT174" s="21" t="s">
        <v>272</v>
      </c>
      <c r="AU174" s="21" t="s">
        <v>108</v>
      </c>
      <c r="AY174" s="21" t="s">
        <v>271</v>
      </c>
      <c r="BE174" s="108">
        <f>IF(U174="základní",N174,0)</f>
        <v>0</v>
      </c>
      <c r="BF174" s="108">
        <f>IF(U174="snížená",N174,0)</f>
        <v>0</v>
      </c>
      <c r="BG174" s="108">
        <f>IF(U174="zákl. přenesená",N174,0)</f>
        <v>0</v>
      </c>
      <c r="BH174" s="108">
        <f>IF(U174="sníž. přenesená",N174,0)</f>
        <v>0</v>
      </c>
      <c r="BI174" s="108">
        <f>IF(U174="nulová",N174,0)</f>
        <v>0</v>
      </c>
      <c r="BJ174" s="21" t="s">
        <v>90</v>
      </c>
      <c r="BK174" s="108">
        <f>ROUND(L174*K174,1)</f>
        <v>0</v>
      </c>
      <c r="BL174" s="21" t="s">
        <v>276</v>
      </c>
      <c r="BM174" s="21" t="s">
        <v>315</v>
      </c>
    </row>
    <row r="175" spans="2:65" s="13" customFormat="1" ht="28.9" customHeight="1">
      <c r="B175" s="198"/>
      <c r="C175" s="199"/>
      <c r="D175" s="199"/>
      <c r="E175" s="200" t="s">
        <v>22</v>
      </c>
      <c r="F175" s="285" t="s">
        <v>316</v>
      </c>
      <c r="G175" s="286"/>
      <c r="H175" s="286"/>
      <c r="I175" s="286"/>
      <c r="J175" s="199"/>
      <c r="K175" s="201" t="s">
        <v>22</v>
      </c>
      <c r="L175" s="199"/>
      <c r="M175" s="199"/>
      <c r="N175" s="199"/>
      <c r="O175" s="199"/>
      <c r="P175" s="199"/>
      <c r="Q175" s="199"/>
      <c r="R175" s="202"/>
      <c r="T175" s="203"/>
      <c r="U175" s="199"/>
      <c r="V175" s="199"/>
      <c r="W175" s="199"/>
      <c r="X175" s="199"/>
      <c r="Y175" s="199"/>
      <c r="Z175" s="199"/>
      <c r="AA175" s="204"/>
      <c r="AT175" s="205" t="s">
        <v>279</v>
      </c>
      <c r="AU175" s="205" t="s">
        <v>108</v>
      </c>
      <c r="AV175" s="13" t="s">
        <v>90</v>
      </c>
      <c r="AW175" s="13" t="s">
        <v>40</v>
      </c>
      <c r="AX175" s="13" t="s">
        <v>85</v>
      </c>
      <c r="AY175" s="205" t="s">
        <v>271</v>
      </c>
    </row>
    <row r="176" spans="2:65" s="10" customFormat="1" ht="20.45" customHeight="1">
      <c r="B176" s="174"/>
      <c r="C176" s="175"/>
      <c r="D176" s="175"/>
      <c r="E176" s="176" t="s">
        <v>22</v>
      </c>
      <c r="F176" s="281" t="s">
        <v>317</v>
      </c>
      <c r="G176" s="282"/>
      <c r="H176" s="282"/>
      <c r="I176" s="282"/>
      <c r="J176" s="175"/>
      <c r="K176" s="177">
        <v>0.96</v>
      </c>
      <c r="L176" s="175"/>
      <c r="M176" s="175"/>
      <c r="N176" s="175"/>
      <c r="O176" s="175"/>
      <c r="P176" s="175"/>
      <c r="Q176" s="175"/>
      <c r="R176" s="178"/>
      <c r="T176" s="179"/>
      <c r="U176" s="175"/>
      <c r="V176" s="175"/>
      <c r="W176" s="175"/>
      <c r="X176" s="175"/>
      <c r="Y176" s="175"/>
      <c r="Z176" s="175"/>
      <c r="AA176" s="180"/>
      <c r="AT176" s="181" t="s">
        <v>279</v>
      </c>
      <c r="AU176" s="181" t="s">
        <v>108</v>
      </c>
      <c r="AV176" s="10" t="s">
        <v>108</v>
      </c>
      <c r="AW176" s="10" t="s">
        <v>40</v>
      </c>
      <c r="AX176" s="10" t="s">
        <v>85</v>
      </c>
      <c r="AY176" s="181" t="s">
        <v>271</v>
      </c>
    </row>
    <row r="177" spans="2:65" s="11" customFormat="1" ht="20.45" customHeight="1">
      <c r="B177" s="182"/>
      <c r="C177" s="183"/>
      <c r="D177" s="183"/>
      <c r="E177" s="184" t="s">
        <v>137</v>
      </c>
      <c r="F177" s="295" t="s">
        <v>281</v>
      </c>
      <c r="G177" s="296"/>
      <c r="H177" s="296"/>
      <c r="I177" s="296"/>
      <c r="J177" s="183"/>
      <c r="K177" s="185">
        <v>0.96</v>
      </c>
      <c r="L177" s="183"/>
      <c r="M177" s="183"/>
      <c r="N177" s="183"/>
      <c r="O177" s="183"/>
      <c r="P177" s="183"/>
      <c r="Q177" s="183"/>
      <c r="R177" s="186"/>
      <c r="T177" s="187"/>
      <c r="U177" s="183"/>
      <c r="V177" s="183"/>
      <c r="W177" s="183"/>
      <c r="X177" s="183"/>
      <c r="Y177" s="183"/>
      <c r="Z177" s="183"/>
      <c r="AA177" s="188"/>
      <c r="AT177" s="189" t="s">
        <v>279</v>
      </c>
      <c r="AU177" s="189" t="s">
        <v>108</v>
      </c>
      <c r="AV177" s="11" t="s">
        <v>282</v>
      </c>
      <c r="AW177" s="11" t="s">
        <v>40</v>
      </c>
      <c r="AX177" s="11" t="s">
        <v>85</v>
      </c>
      <c r="AY177" s="189" t="s">
        <v>271</v>
      </c>
    </row>
    <row r="178" spans="2:65" s="10" customFormat="1" ht="28.9" customHeight="1">
      <c r="B178" s="174"/>
      <c r="C178" s="175"/>
      <c r="D178" s="175"/>
      <c r="E178" s="176" t="s">
        <v>22</v>
      </c>
      <c r="F178" s="281" t="s">
        <v>318</v>
      </c>
      <c r="G178" s="282"/>
      <c r="H178" s="282"/>
      <c r="I178" s="282"/>
      <c r="J178" s="175"/>
      <c r="K178" s="177">
        <v>3.2650000000000001</v>
      </c>
      <c r="L178" s="175"/>
      <c r="M178" s="175"/>
      <c r="N178" s="175"/>
      <c r="O178" s="175"/>
      <c r="P178" s="175"/>
      <c r="Q178" s="175"/>
      <c r="R178" s="178"/>
      <c r="T178" s="179"/>
      <c r="U178" s="175"/>
      <c r="V178" s="175"/>
      <c r="W178" s="175"/>
      <c r="X178" s="175"/>
      <c r="Y178" s="175"/>
      <c r="Z178" s="175"/>
      <c r="AA178" s="180"/>
      <c r="AT178" s="181" t="s">
        <v>279</v>
      </c>
      <c r="AU178" s="181" t="s">
        <v>108</v>
      </c>
      <c r="AV178" s="10" t="s">
        <v>108</v>
      </c>
      <c r="AW178" s="10" t="s">
        <v>40</v>
      </c>
      <c r="AX178" s="10" t="s">
        <v>85</v>
      </c>
      <c r="AY178" s="181" t="s">
        <v>271</v>
      </c>
    </row>
    <row r="179" spans="2:65" s="10" customFormat="1" ht="28.9" customHeight="1">
      <c r="B179" s="174"/>
      <c r="C179" s="175"/>
      <c r="D179" s="175"/>
      <c r="E179" s="176" t="s">
        <v>22</v>
      </c>
      <c r="F179" s="281" t="s">
        <v>319</v>
      </c>
      <c r="G179" s="282"/>
      <c r="H179" s="282"/>
      <c r="I179" s="282"/>
      <c r="J179" s="175"/>
      <c r="K179" s="177">
        <v>2.3919999999999999</v>
      </c>
      <c r="L179" s="175"/>
      <c r="M179" s="175"/>
      <c r="N179" s="175"/>
      <c r="O179" s="175"/>
      <c r="P179" s="175"/>
      <c r="Q179" s="175"/>
      <c r="R179" s="178"/>
      <c r="T179" s="179"/>
      <c r="U179" s="175"/>
      <c r="V179" s="175"/>
      <c r="W179" s="175"/>
      <c r="X179" s="175"/>
      <c r="Y179" s="175"/>
      <c r="Z179" s="175"/>
      <c r="AA179" s="180"/>
      <c r="AT179" s="181" t="s">
        <v>279</v>
      </c>
      <c r="AU179" s="181" t="s">
        <v>108</v>
      </c>
      <c r="AV179" s="10" t="s">
        <v>108</v>
      </c>
      <c r="AW179" s="10" t="s">
        <v>40</v>
      </c>
      <c r="AX179" s="10" t="s">
        <v>85</v>
      </c>
      <c r="AY179" s="181" t="s">
        <v>271</v>
      </c>
    </row>
    <row r="180" spans="2:65" s="11" customFormat="1" ht="20.45" customHeight="1">
      <c r="B180" s="182"/>
      <c r="C180" s="183"/>
      <c r="D180" s="183"/>
      <c r="E180" s="184" t="s">
        <v>22</v>
      </c>
      <c r="F180" s="295" t="s">
        <v>281</v>
      </c>
      <c r="G180" s="296"/>
      <c r="H180" s="296"/>
      <c r="I180" s="296"/>
      <c r="J180" s="183"/>
      <c r="K180" s="185">
        <v>5.657</v>
      </c>
      <c r="L180" s="183"/>
      <c r="M180" s="183"/>
      <c r="N180" s="183"/>
      <c r="O180" s="183"/>
      <c r="P180" s="183"/>
      <c r="Q180" s="183"/>
      <c r="R180" s="186"/>
      <c r="T180" s="187"/>
      <c r="U180" s="183"/>
      <c r="V180" s="183"/>
      <c r="W180" s="183"/>
      <c r="X180" s="183"/>
      <c r="Y180" s="183"/>
      <c r="Z180" s="183"/>
      <c r="AA180" s="188"/>
      <c r="AT180" s="189" t="s">
        <v>279</v>
      </c>
      <c r="AU180" s="189" t="s">
        <v>108</v>
      </c>
      <c r="AV180" s="11" t="s">
        <v>282</v>
      </c>
      <c r="AW180" s="11" t="s">
        <v>40</v>
      </c>
      <c r="AX180" s="11" t="s">
        <v>85</v>
      </c>
      <c r="AY180" s="189" t="s">
        <v>271</v>
      </c>
    </row>
    <row r="181" spans="2:65" s="12" customFormat="1" ht="20.45" customHeight="1">
      <c r="B181" s="190"/>
      <c r="C181" s="191"/>
      <c r="D181" s="191"/>
      <c r="E181" s="192" t="s">
        <v>135</v>
      </c>
      <c r="F181" s="293" t="s">
        <v>283</v>
      </c>
      <c r="G181" s="294"/>
      <c r="H181" s="294"/>
      <c r="I181" s="294"/>
      <c r="J181" s="191"/>
      <c r="K181" s="193">
        <v>6.617</v>
      </c>
      <c r="L181" s="191"/>
      <c r="M181" s="191"/>
      <c r="N181" s="191"/>
      <c r="O181" s="191"/>
      <c r="P181" s="191"/>
      <c r="Q181" s="191"/>
      <c r="R181" s="194"/>
      <c r="T181" s="195"/>
      <c r="U181" s="191"/>
      <c r="V181" s="191"/>
      <c r="W181" s="191"/>
      <c r="X181" s="191"/>
      <c r="Y181" s="191"/>
      <c r="Z181" s="191"/>
      <c r="AA181" s="196"/>
      <c r="AT181" s="197" t="s">
        <v>279</v>
      </c>
      <c r="AU181" s="197" t="s">
        <v>108</v>
      </c>
      <c r="AV181" s="12" t="s">
        <v>276</v>
      </c>
      <c r="AW181" s="12" t="s">
        <v>40</v>
      </c>
      <c r="AX181" s="12" t="s">
        <v>90</v>
      </c>
      <c r="AY181" s="197" t="s">
        <v>271</v>
      </c>
    </row>
    <row r="182" spans="2:65" s="1" customFormat="1" ht="40.15" customHeight="1">
      <c r="B182" s="38"/>
      <c r="C182" s="167" t="s">
        <v>320</v>
      </c>
      <c r="D182" s="167" t="s">
        <v>272</v>
      </c>
      <c r="E182" s="168" t="s">
        <v>321</v>
      </c>
      <c r="F182" s="283" t="s">
        <v>322</v>
      </c>
      <c r="G182" s="283"/>
      <c r="H182" s="283"/>
      <c r="I182" s="283"/>
      <c r="J182" s="169" t="s">
        <v>314</v>
      </c>
      <c r="K182" s="170">
        <v>6.617</v>
      </c>
      <c r="L182" s="272">
        <v>0</v>
      </c>
      <c r="M182" s="284"/>
      <c r="N182" s="273">
        <f>ROUND(L182*K182,1)</f>
        <v>0</v>
      </c>
      <c r="O182" s="273"/>
      <c r="P182" s="273"/>
      <c r="Q182" s="273"/>
      <c r="R182" s="40"/>
      <c r="T182" s="171" t="s">
        <v>22</v>
      </c>
      <c r="U182" s="47" t="s">
        <v>50</v>
      </c>
      <c r="V182" s="39"/>
      <c r="W182" s="172">
        <f>V182*K182</f>
        <v>0</v>
      </c>
      <c r="X182" s="172">
        <v>0</v>
      </c>
      <c r="Y182" s="172">
        <f>X182*K182</f>
        <v>0</v>
      </c>
      <c r="Z182" s="172">
        <v>0</v>
      </c>
      <c r="AA182" s="173">
        <f>Z182*K182</f>
        <v>0</v>
      </c>
      <c r="AR182" s="21" t="s">
        <v>276</v>
      </c>
      <c r="AT182" s="21" t="s">
        <v>272</v>
      </c>
      <c r="AU182" s="21" t="s">
        <v>108</v>
      </c>
      <c r="AY182" s="21" t="s">
        <v>271</v>
      </c>
      <c r="BE182" s="108">
        <f>IF(U182="základní",N182,0)</f>
        <v>0</v>
      </c>
      <c r="BF182" s="108">
        <f>IF(U182="snížená",N182,0)</f>
        <v>0</v>
      </c>
      <c r="BG182" s="108">
        <f>IF(U182="zákl. přenesená",N182,0)</f>
        <v>0</v>
      </c>
      <c r="BH182" s="108">
        <f>IF(U182="sníž. přenesená",N182,0)</f>
        <v>0</v>
      </c>
      <c r="BI182" s="108">
        <f>IF(U182="nulová",N182,0)</f>
        <v>0</v>
      </c>
      <c r="BJ182" s="21" t="s">
        <v>90</v>
      </c>
      <c r="BK182" s="108">
        <f>ROUND(L182*K182,1)</f>
        <v>0</v>
      </c>
      <c r="BL182" s="21" t="s">
        <v>276</v>
      </c>
      <c r="BM182" s="21" t="s">
        <v>323</v>
      </c>
    </row>
    <row r="183" spans="2:65" s="10" customFormat="1" ht="20.45" customHeight="1">
      <c r="B183" s="174"/>
      <c r="C183" s="175"/>
      <c r="D183" s="175"/>
      <c r="E183" s="176" t="s">
        <v>22</v>
      </c>
      <c r="F183" s="287" t="s">
        <v>135</v>
      </c>
      <c r="G183" s="288"/>
      <c r="H183" s="288"/>
      <c r="I183" s="288"/>
      <c r="J183" s="175"/>
      <c r="K183" s="177">
        <v>6.617</v>
      </c>
      <c r="L183" s="175"/>
      <c r="M183" s="175"/>
      <c r="N183" s="175"/>
      <c r="O183" s="175"/>
      <c r="P183" s="175"/>
      <c r="Q183" s="175"/>
      <c r="R183" s="178"/>
      <c r="T183" s="179"/>
      <c r="U183" s="175"/>
      <c r="V183" s="175"/>
      <c r="W183" s="175"/>
      <c r="X183" s="175"/>
      <c r="Y183" s="175"/>
      <c r="Z183" s="175"/>
      <c r="AA183" s="180"/>
      <c r="AT183" s="181" t="s">
        <v>279</v>
      </c>
      <c r="AU183" s="181" t="s">
        <v>108</v>
      </c>
      <c r="AV183" s="10" t="s">
        <v>108</v>
      </c>
      <c r="AW183" s="10" t="s">
        <v>40</v>
      </c>
      <c r="AX183" s="10" t="s">
        <v>90</v>
      </c>
      <c r="AY183" s="181" t="s">
        <v>271</v>
      </c>
    </row>
    <row r="184" spans="2:65" s="1" customFormat="1" ht="28.9" customHeight="1">
      <c r="B184" s="38"/>
      <c r="C184" s="167" t="s">
        <v>324</v>
      </c>
      <c r="D184" s="167" t="s">
        <v>272</v>
      </c>
      <c r="E184" s="168" t="s">
        <v>325</v>
      </c>
      <c r="F184" s="283" t="s">
        <v>326</v>
      </c>
      <c r="G184" s="283"/>
      <c r="H184" s="283"/>
      <c r="I184" s="283"/>
      <c r="J184" s="169" t="s">
        <v>314</v>
      </c>
      <c r="K184" s="170">
        <v>6.617</v>
      </c>
      <c r="L184" s="272">
        <v>0</v>
      </c>
      <c r="M184" s="284"/>
      <c r="N184" s="273">
        <f>ROUND(L184*K184,1)</f>
        <v>0</v>
      </c>
      <c r="O184" s="273"/>
      <c r="P184" s="273"/>
      <c r="Q184" s="273"/>
      <c r="R184" s="40"/>
      <c r="T184" s="171" t="s">
        <v>22</v>
      </c>
      <c r="U184" s="47" t="s">
        <v>50</v>
      </c>
      <c r="V184" s="39"/>
      <c r="W184" s="172">
        <f>V184*K184</f>
        <v>0</v>
      </c>
      <c r="X184" s="172">
        <v>0</v>
      </c>
      <c r="Y184" s="172">
        <f>X184*K184</f>
        <v>0</v>
      </c>
      <c r="Z184" s="172">
        <v>0</v>
      </c>
      <c r="AA184" s="173">
        <f>Z184*K184</f>
        <v>0</v>
      </c>
      <c r="AR184" s="21" t="s">
        <v>276</v>
      </c>
      <c r="AT184" s="21" t="s">
        <v>272</v>
      </c>
      <c r="AU184" s="21" t="s">
        <v>108</v>
      </c>
      <c r="AY184" s="21" t="s">
        <v>271</v>
      </c>
      <c r="BE184" s="108">
        <f>IF(U184="základní",N184,0)</f>
        <v>0</v>
      </c>
      <c r="BF184" s="108">
        <f>IF(U184="snížená",N184,0)</f>
        <v>0</v>
      </c>
      <c r="BG184" s="108">
        <f>IF(U184="zákl. přenesená",N184,0)</f>
        <v>0</v>
      </c>
      <c r="BH184" s="108">
        <f>IF(U184="sníž. přenesená",N184,0)</f>
        <v>0</v>
      </c>
      <c r="BI184" s="108">
        <f>IF(U184="nulová",N184,0)</f>
        <v>0</v>
      </c>
      <c r="BJ184" s="21" t="s">
        <v>90</v>
      </c>
      <c r="BK184" s="108">
        <f>ROUND(L184*K184,1)</f>
        <v>0</v>
      </c>
      <c r="BL184" s="21" t="s">
        <v>276</v>
      </c>
      <c r="BM184" s="21" t="s">
        <v>327</v>
      </c>
    </row>
    <row r="185" spans="2:65" s="10" customFormat="1" ht="20.45" customHeight="1">
      <c r="B185" s="174"/>
      <c r="C185" s="175"/>
      <c r="D185" s="175"/>
      <c r="E185" s="176" t="s">
        <v>22</v>
      </c>
      <c r="F185" s="287" t="s">
        <v>135</v>
      </c>
      <c r="G185" s="288"/>
      <c r="H185" s="288"/>
      <c r="I185" s="288"/>
      <c r="J185" s="175"/>
      <c r="K185" s="177">
        <v>6.617</v>
      </c>
      <c r="L185" s="175"/>
      <c r="M185" s="175"/>
      <c r="N185" s="175"/>
      <c r="O185" s="175"/>
      <c r="P185" s="175"/>
      <c r="Q185" s="175"/>
      <c r="R185" s="178"/>
      <c r="T185" s="179"/>
      <c r="U185" s="175"/>
      <c r="V185" s="175"/>
      <c r="W185" s="175"/>
      <c r="X185" s="175"/>
      <c r="Y185" s="175"/>
      <c r="Z185" s="175"/>
      <c r="AA185" s="180"/>
      <c r="AT185" s="181" t="s">
        <v>279</v>
      </c>
      <c r="AU185" s="181" t="s">
        <v>108</v>
      </c>
      <c r="AV185" s="10" t="s">
        <v>108</v>
      </c>
      <c r="AW185" s="10" t="s">
        <v>40</v>
      </c>
      <c r="AX185" s="10" t="s">
        <v>90</v>
      </c>
      <c r="AY185" s="181" t="s">
        <v>271</v>
      </c>
    </row>
    <row r="186" spans="2:65" s="1" customFormat="1" ht="28.9" customHeight="1">
      <c r="B186" s="38"/>
      <c r="C186" s="167" t="s">
        <v>328</v>
      </c>
      <c r="D186" s="167" t="s">
        <v>272</v>
      </c>
      <c r="E186" s="168" t="s">
        <v>329</v>
      </c>
      <c r="F186" s="283" t="s">
        <v>330</v>
      </c>
      <c r="G186" s="283"/>
      <c r="H186" s="283"/>
      <c r="I186" s="283"/>
      <c r="J186" s="169" t="s">
        <v>314</v>
      </c>
      <c r="K186" s="170">
        <v>5.657</v>
      </c>
      <c r="L186" s="272">
        <v>0</v>
      </c>
      <c r="M186" s="284"/>
      <c r="N186" s="273">
        <f>ROUND(L186*K186,1)</f>
        <v>0</v>
      </c>
      <c r="O186" s="273"/>
      <c r="P186" s="273"/>
      <c r="Q186" s="273"/>
      <c r="R186" s="40"/>
      <c r="T186" s="171" t="s">
        <v>22</v>
      </c>
      <c r="U186" s="47" t="s">
        <v>50</v>
      </c>
      <c r="V186" s="39"/>
      <c r="W186" s="172">
        <f>V186*K186</f>
        <v>0</v>
      </c>
      <c r="X186" s="172">
        <v>0</v>
      </c>
      <c r="Y186" s="172">
        <f>X186*K186</f>
        <v>0</v>
      </c>
      <c r="Z186" s="172">
        <v>0</v>
      </c>
      <c r="AA186" s="173">
        <f>Z186*K186</f>
        <v>0</v>
      </c>
      <c r="AR186" s="21" t="s">
        <v>276</v>
      </c>
      <c r="AT186" s="21" t="s">
        <v>272</v>
      </c>
      <c r="AU186" s="21" t="s">
        <v>108</v>
      </c>
      <c r="AY186" s="21" t="s">
        <v>271</v>
      </c>
      <c r="BE186" s="108">
        <f>IF(U186="základní",N186,0)</f>
        <v>0</v>
      </c>
      <c r="BF186" s="108">
        <f>IF(U186="snížená",N186,0)</f>
        <v>0</v>
      </c>
      <c r="BG186" s="108">
        <f>IF(U186="zákl. přenesená",N186,0)</f>
        <v>0</v>
      </c>
      <c r="BH186" s="108">
        <f>IF(U186="sníž. přenesená",N186,0)</f>
        <v>0</v>
      </c>
      <c r="BI186" s="108">
        <f>IF(U186="nulová",N186,0)</f>
        <v>0</v>
      </c>
      <c r="BJ186" s="21" t="s">
        <v>90</v>
      </c>
      <c r="BK186" s="108">
        <f>ROUND(L186*K186,1)</f>
        <v>0</v>
      </c>
      <c r="BL186" s="21" t="s">
        <v>276</v>
      </c>
      <c r="BM186" s="21" t="s">
        <v>331</v>
      </c>
    </row>
    <row r="187" spans="2:65" s="10" customFormat="1" ht="20.45" customHeight="1">
      <c r="B187" s="174"/>
      <c r="C187" s="175"/>
      <c r="D187" s="175"/>
      <c r="E187" s="176" t="s">
        <v>22</v>
      </c>
      <c r="F187" s="287" t="s">
        <v>332</v>
      </c>
      <c r="G187" s="288"/>
      <c r="H187" s="288"/>
      <c r="I187" s="288"/>
      <c r="J187" s="175"/>
      <c r="K187" s="177">
        <v>6.617</v>
      </c>
      <c r="L187" s="175"/>
      <c r="M187" s="175"/>
      <c r="N187" s="175"/>
      <c r="O187" s="175"/>
      <c r="P187" s="175"/>
      <c r="Q187" s="175"/>
      <c r="R187" s="178"/>
      <c r="T187" s="179"/>
      <c r="U187" s="175"/>
      <c r="V187" s="175"/>
      <c r="W187" s="175"/>
      <c r="X187" s="175"/>
      <c r="Y187" s="175"/>
      <c r="Z187" s="175"/>
      <c r="AA187" s="180"/>
      <c r="AT187" s="181" t="s">
        <v>279</v>
      </c>
      <c r="AU187" s="181" t="s">
        <v>108</v>
      </c>
      <c r="AV187" s="10" t="s">
        <v>108</v>
      </c>
      <c r="AW187" s="10" t="s">
        <v>40</v>
      </c>
      <c r="AX187" s="10" t="s">
        <v>85</v>
      </c>
      <c r="AY187" s="181" t="s">
        <v>271</v>
      </c>
    </row>
    <row r="188" spans="2:65" s="10" customFormat="1" ht="20.45" customHeight="1">
      <c r="B188" s="174"/>
      <c r="C188" s="175"/>
      <c r="D188" s="175"/>
      <c r="E188" s="176" t="s">
        <v>22</v>
      </c>
      <c r="F188" s="281" t="s">
        <v>333</v>
      </c>
      <c r="G188" s="282"/>
      <c r="H188" s="282"/>
      <c r="I188" s="282"/>
      <c r="J188" s="175"/>
      <c r="K188" s="177">
        <v>-0.96</v>
      </c>
      <c r="L188" s="175"/>
      <c r="M188" s="175"/>
      <c r="N188" s="175"/>
      <c r="O188" s="175"/>
      <c r="P188" s="175"/>
      <c r="Q188" s="175"/>
      <c r="R188" s="178"/>
      <c r="T188" s="179"/>
      <c r="U188" s="175"/>
      <c r="V188" s="175"/>
      <c r="W188" s="175"/>
      <c r="X188" s="175"/>
      <c r="Y188" s="175"/>
      <c r="Z188" s="175"/>
      <c r="AA188" s="180"/>
      <c r="AT188" s="181" t="s">
        <v>279</v>
      </c>
      <c r="AU188" s="181" t="s">
        <v>108</v>
      </c>
      <c r="AV188" s="10" t="s">
        <v>108</v>
      </c>
      <c r="AW188" s="10" t="s">
        <v>40</v>
      </c>
      <c r="AX188" s="10" t="s">
        <v>85</v>
      </c>
      <c r="AY188" s="181" t="s">
        <v>271</v>
      </c>
    </row>
    <row r="189" spans="2:65" s="12" customFormat="1" ht="20.45" customHeight="1">
      <c r="B189" s="190"/>
      <c r="C189" s="191"/>
      <c r="D189" s="191"/>
      <c r="E189" s="192" t="s">
        <v>139</v>
      </c>
      <c r="F189" s="293" t="s">
        <v>283</v>
      </c>
      <c r="G189" s="294"/>
      <c r="H189" s="294"/>
      <c r="I189" s="294"/>
      <c r="J189" s="191"/>
      <c r="K189" s="193">
        <v>5.657</v>
      </c>
      <c r="L189" s="191"/>
      <c r="M189" s="191"/>
      <c r="N189" s="191"/>
      <c r="O189" s="191"/>
      <c r="P189" s="191"/>
      <c r="Q189" s="191"/>
      <c r="R189" s="194"/>
      <c r="T189" s="195"/>
      <c r="U189" s="191"/>
      <c r="V189" s="191"/>
      <c r="W189" s="191"/>
      <c r="X189" s="191"/>
      <c r="Y189" s="191"/>
      <c r="Z189" s="191"/>
      <c r="AA189" s="196"/>
      <c r="AT189" s="197" t="s">
        <v>279</v>
      </c>
      <c r="AU189" s="197" t="s">
        <v>108</v>
      </c>
      <c r="AV189" s="12" t="s">
        <v>276</v>
      </c>
      <c r="AW189" s="12" t="s">
        <v>40</v>
      </c>
      <c r="AX189" s="12" t="s">
        <v>90</v>
      </c>
      <c r="AY189" s="197" t="s">
        <v>271</v>
      </c>
    </row>
    <row r="190" spans="2:65" s="1" customFormat="1" ht="28.9" customHeight="1">
      <c r="B190" s="38"/>
      <c r="C190" s="167" t="s">
        <v>334</v>
      </c>
      <c r="D190" s="167" t="s">
        <v>272</v>
      </c>
      <c r="E190" s="168" t="s">
        <v>335</v>
      </c>
      <c r="F190" s="283" t="s">
        <v>336</v>
      </c>
      <c r="G190" s="283"/>
      <c r="H190" s="283"/>
      <c r="I190" s="283"/>
      <c r="J190" s="169" t="s">
        <v>314</v>
      </c>
      <c r="K190" s="170">
        <v>6.617</v>
      </c>
      <c r="L190" s="272">
        <v>0</v>
      </c>
      <c r="M190" s="284"/>
      <c r="N190" s="273">
        <f>ROUND(L190*K190,1)</f>
        <v>0</v>
      </c>
      <c r="O190" s="273"/>
      <c r="P190" s="273"/>
      <c r="Q190" s="273"/>
      <c r="R190" s="40"/>
      <c r="T190" s="171" t="s">
        <v>22</v>
      </c>
      <c r="U190" s="47" t="s">
        <v>50</v>
      </c>
      <c r="V190" s="39"/>
      <c r="W190" s="172">
        <f>V190*K190</f>
        <v>0</v>
      </c>
      <c r="X190" s="172">
        <v>0</v>
      </c>
      <c r="Y190" s="172">
        <f>X190*K190</f>
        <v>0</v>
      </c>
      <c r="Z190" s="172">
        <v>0</v>
      </c>
      <c r="AA190" s="173">
        <f>Z190*K190</f>
        <v>0</v>
      </c>
      <c r="AR190" s="21" t="s">
        <v>276</v>
      </c>
      <c r="AT190" s="21" t="s">
        <v>272</v>
      </c>
      <c r="AU190" s="21" t="s">
        <v>108</v>
      </c>
      <c r="AY190" s="21" t="s">
        <v>271</v>
      </c>
      <c r="BE190" s="108">
        <f>IF(U190="základní",N190,0)</f>
        <v>0</v>
      </c>
      <c r="BF190" s="108">
        <f>IF(U190="snížená",N190,0)</f>
        <v>0</v>
      </c>
      <c r="BG190" s="108">
        <f>IF(U190="zákl. přenesená",N190,0)</f>
        <v>0</v>
      </c>
      <c r="BH190" s="108">
        <f>IF(U190="sníž. přenesená",N190,0)</f>
        <v>0</v>
      </c>
      <c r="BI190" s="108">
        <f>IF(U190="nulová",N190,0)</f>
        <v>0</v>
      </c>
      <c r="BJ190" s="21" t="s">
        <v>90</v>
      </c>
      <c r="BK190" s="108">
        <f>ROUND(L190*K190,1)</f>
        <v>0</v>
      </c>
      <c r="BL190" s="21" t="s">
        <v>276</v>
      </c>
      <c r="BM190" s="21" t="s">
        <v>337</v>
      </c>
    </row>
    <row r="191" spans="2:65" s="10" customFormat="1" ht="20.45" customHeight="1">
      <c r="B191" s="174"/>
      <c r="C191" s="175"/>
      <c r="D191" s="175"/>
      <c r="E191" s="176" t="s">
        <v>22</v>
      </c>
      <c r="F191" s="287" t="s">
        <v>135</v>
      </c>
      <c r="G191" s="288"/>
      <c r="H191" s="288"/>
      <c r="I191" s="288"/>
      <c r="J191" s="175"/>
      <c r="K191" s="177">
        <v>6.617</v>
      </c>
      <c r="L191" s="175"/>
      <c r="M191" s="175"/>
      <c r="N191" s="175"/>
      <c r="O191" s="175"/>
      <c r="P191" s="175"/>
      <c r="Q191" s="175"/>
      <c r="R191" s="178"/>
      <c r="T191" s="179"/>
      <c r="U191" s="175"/>
      <c r="V191" s="175"/>
      <c r="W191" s="175"/>
      <c r="X191" s="175"/>
      <c r="Y191" s="175"/>
      <c r="Z191" s="175"/>
      <c r="AA191" s="180"/>
      <c r="AT191" s="181" t="s">
        <v>279</v>
      </c>
      <c r="AU191" s="181" t="s">
        <v>108</v>
      </c>
      <c r="AV191" s="10" t="s">
        <v>108</v>
      </c>
      <c r="AW191" s="10" t="s">
        <v>40</v>
      </c>
      <c r="AX191" s="10" t="s">
        <v>90</v>
      </c>
      <c r="AY191" s="181" t="s">
        <v>271</v>
      </c>
    </row>
    <row r="192" spans="2:65" s="1" customFormat="1" ht="20.45" customHeight="1">
      <c r="B192" s="38"/>
      <c r="C192" s="167" t="s">
        <v>338</v>
      </c>
      <c r="D192" s="167" t="s">
        <v>272</v>
      </c>
      <c r="E192" s="168" t="s">
        <v>339</v>
      </c>
      <c r="F192" s="283" t="s">
        <v>340</v>
      </c>
      <c r="G192" s="283"/>
      <c r="H192" s="283"/>
      <c r="I192" s="283"/>
      <c r="J192" s="169" t="s">
        <v>314</v>
      </c>
      <c r="K192" s="170">
        <v>5.657</v>
      </c>
      <c r="L192" s="272">
        <v>0</v>
      </c>
      <c r="M192" s="284"/>
      <c r="N192" s="273">
        <f>ROUND(L192*K192,1)</f>
        <v>0</v>
      </c>
      <c r="O192" s="273"/>
      <c r="P192" s="273"/>
      <c r="Q192" s="273"/>
      <c r="R192" s="40"/>
      <c r="T192" s="171" t="s">
        <v>22</v>
      </c>
      <c r="U192" s="47" t="s">
        <v>50</v>
      </c>
      <c r="V192" s="39"/>
      <c r="W192" s="172">
        <f>V192*K192</f>
        <v>0</v>
      </c>
      <c r="X192" s="172">
        <v>0</v>
      </c>
      <c r="Y192" s="172">
        <f>X192*K192</f>
        <v>0</v>
      </c>
      <c r="Z192" s="172">
        <v>0</v>
      </c>
      <c r="AA192" s="173">
        <f>Z192*K192</f>
        <v>0</v>
      </c>
      <c r="AR192" s="21" t="s">
        <v>276</v>
      </c>
      <c r="AT192" s="21" t="s">
        <v>272</v>
      </c>
      <c r="AU192" s="21" t="s">
        <v>108</v>
      </c>
      <c r="AY192" s="21" t="s">
        <v>271</v>
      </c>
      <c r="BE192" s="108">
        <f>IF(U192="základní",N192,0)</f>
        <v>0</v>
      </c>
      <c r="BF192" s="108">
        <f>IF(U192="snížená",N192,0)</f>
        <v>0</v>
      </c>
      <c r="BG192" s="108">
        <f>IF(U192="zákl. přenesená",N192,0)</f>
        <v>0</v>
      </c>
      <c r="BH192" s="108">
        <f>IF(U192="sníž. přenesená",N192,0)</f>
        <v>0</v>
      </c>
      <c r="BI192" s="108">
        <f>IF(U192="nulová",N192,0)</f>
        <v>0</v>
      </c>
      <c r="BJ192" s="21" t="s">
        <v>90</v>
      </c>
      <c r="BK192" s="108">
        <f>ROUND(L192*K192,1)</f>
        <v>0</v>
      </c>
      <c r="BL192" s="21" t="s">
        <v>276</v>
      </c>
      <c r="BM192" s="21" t="s">
        <v>341</v>
      </c>
    </row>
    <row r="193" spans="2:65" s="10" customFormat="1" ht="20.45" customHeight="1">
      <c r="B193" s="174"/>
      <c r="C193" s="175"/>
      <c r="D193" s="175"/>
      <c r="E193" s="176" t="s">
        <v>22</v>
      </c>
      <c r="F193" s="287" t="s">
        <v>139</v>
      </c>
      <c r="G193" s="288"/>
      <c r="H193" s="288"/>
      <c r="I193" s="288"/>
      <c r="J193" s="175"/>
      <c r="K193" s="177">
        <v>5.657</v>
      </c>
      <c r="L193" s="175"/>
      <c r="M193" s="175"/>
      <c r="N193" s="175"/>
      <c r="O193" s="175"/>
      <c r="P193" s="175"/>
      <c r="Q193" s="175"/>
      <c r="R193" s="178"/>
      <c r="T193" s="179"/>
      <c r="U193" s="175"/>
      <c r="V193" s="175"/>
      <c r="W193" s="175"/>
      <c r="X193" s="175"/>
      <c r="Y193" s="175"/>
      <c r="Z193" s="175"/>
      <c r="AA193" s="180"/>
      <c r="AT193" s="181" t="s">
        <v>279</v>
      </c>
      <c r="AU193" s="181" t="s">
        <v>108</v>
      </c>
      <c r="AV193" s="10" t="s">
        <v>108</v>
      </c>
      <c r="AW193" s="10" t="s">
        <v>40</v>
      </c>
      <c r="AX193" s="10" t="s">
        <v>90</v>
      </c>
      <c r="AY193" s="181" t="s">
        <v>271</v>
      </c>
    </row>
    <row r="194" spans="2:65" s="1" customFormat="1" ht="28.9" customHeight="1">
      <c r="B194" s="38"/>
      <c r="C194" s="167" t="s">
        <v>342</v>
      </c>
      <c r="D194" s="167" t="s">
        <v>272</v>
      </c>
      <c r="E194" s="168" t="s">
        <v>343</v>
      </c>
      <c r="F194" s="283" t="s">
        <v>344</v>
      </c>
      <c r="G194" s="283"/>
      <c r="H194" s="283"/>
      <c r="I194" s="283"/>
      <c r="J194" s="169" t="s">
        <v>314</v>
      </c>
      <c r="K194" s="170">
        <v>11.314</v>
      </c>
      <c r="L194" s="272">
        <v>0</v>
      </c>
      <c r="M194" s="284"/>
      <c r="N194" s="273">
        <f>ROUND(L194*K194,1)</f>
        <v>0</v>
      </c>
      <c r="O194" s="273"/>
      <c r="P194" s="273"/>
      <c r="Q194" s="273"/>
      <c r="R194" s="40"/>
      <c r="T194" s="171" t="s">
        <v>22</v>
      </c>
      <c r="U194" s="47" t="s">
        <v>50</v>
      </c>
      <c r="V194" s="39"/>
      <c r="W194" s="172">
        <f>V194*K194</f>
        <v>0</v>
      </c>
      <c r="X194" s="172">
        <v>0</v>
      </c>
      <c r="Y194" s="172">
        <f>X194*K194</f>
        <v>0</v>
      </c>
      <c r="Z194" s="172">
        <v>0</v>
      </c>
      <c r="AA194" s="173">
        <f>Z194*K194</f>
        <v>0</v>
      </c>
      <c r="AR194" s="21" t="s">
        <v>276</v>
      </c>
      <c r="AT194" s="21" t="s">
        <v>272</v>
      </c>
      <c r="AU194" s="21" t="s">
        <v>108</v>
      </c>
      <c r="AY194" s="21" t="s">
        <v>271</v>
      </c>
      <c r="BE194" s="108">
        <f>IF(U194="základní",N194,0)</f>
        <v>0</v>
      </c>
      <c r="BF194" s="108">
        <f>IF(U194="snížená",N194,0)</f>
        <v>0</v>
      </c>
      <c r="BG194" s="108">
        <f>IF(U194="zákl. přenesená",N194,0)</f>
        <v>0</v>
      </c>
      <c r="BH194" s="108">
        <f>IF(U194="sníž. přenesená",N194,0)</f>
        <v>0</v>
      </c>
      <c r="BI194" s="108">
        <f>IF(U194="nulová",N194,0)</f>
        <v>0</v>
      </c>
      <c r="BJ194" s="21" t="s">
        <v>90</v>
      </c>
      <c r="BK194" s="108">
        <f>ROUND(L194*K194,1)</f>
        <v>0</v>
      </c>
      <c r="BL194" s="21" t="s">
        <v>276</v>
      </c>
      <c r="BM194" s="21" t="s">
        <v>345</v>
      </c>
    </row>
    <row r="195" spans="2:65" s="10" customFormat="1" ht="20.45" customHeight="1">
      <c r="B195" s="174"/>
      <c r="C195" s="175"/>
      <c r="D195" s="175"/>
      <c r="E195" s="176" t="s">
        <v>22</v>
      </c>
      <c r="F195" s="287" t="s">
        <v>346</v>
      </c>
      <c r="G195" s="288"/>
      <c r="H195" s="288"/>
      <c r="I195" s="288"/>
      <c r="J195" s="175"/>
      <c r="K195" s="177">
        <v>11.314</v>
      </c>
      <c r="L195" s="175"/>
      <c r="M195" s="175"/>
      <c r="N195" s="175"/>
      <c r="O195" s="175"/>
      <c r="P195" s="175"/>
      <c r="Q195" s="175"/>
      <c r="R195" s="178"/>
      <c r="T195" s="179"/>
      <c r="U195" s="175"/>
      <c r="V195" s="175"/>
      <c r="W195" s="175"/>
      <c r="X195" s="175"/>
      <c r="Y195" s="175"/>
      <c r="Z195" s="175"/>
      <c r="AA195" s="180"/>
      <c r="AT195" s="181" t="s">
        <v>279</v>
      </c>
      <c r="AU195" s="181" t="s">
        <v>108</v>
      </c>
      <c r="AV195" s="10" t="s">
        <v>108</v>
      </c>
      <c r="AW195" s="10" t="s">
        <v>40</v>
      </c>
      <c r="AX195" s="10" t="s">
        <v>90</v>
      </c>
      <c r="AY195" s="181" t="s">
        <v>271</v>
      </c>
    </row>
    <row r="196" spans="2:65" s="1" customFormat="1" ht="28.9" customHeight="1">
      <c r="B196" s="38"/>
      <c r="C196" s="167" t="s">
        <v>347</v>
      </c>
      <c r="D196" s="167" t="s">
        <v>272</v>
      </c>
      <c r="E196" s="168" t="s">
        <v>348</v>
      </c>
      <c r="F196" s="283" t="s">
        <v>349</v>
      </c>
      <c r="G196" s="283"/>
      <c r="H196" s="283"/>
      <c r="I196" s="283"/>
      <c r="J196" s="169" t="s">
        <v>314</v>
      </c>
      <c r="K196" s="170">
        <v>0.96</v>
      </c>
      <c r="L196" s="272">
        <v>0</v>
      </c>
      <c r="M196" s="284"/>
      <c r="N196" s="273">
        <f>ROUND(L196*K196,1)</f>
        <v>0</v>
      </c>
      <c r="O196" s="273"/>
      <c r="P196" s="273"/>
      <c r="Q196" s="273"/>
      <c r="R196" s="40"/>
      <c r="T196" s="171" t="s">
        <v>22</v>
      </c>
      <c r="U196" s="47" t="s">
        <v>50</v>
      </c>
      <c r="V196" s="39"/>
      <c r="W196" s="172">
        <f>V196*K196</f>
        <v>0</v>
      </c>
      <c r="X196" s="172">
        <v>0</v>
      </c>
      <c r="Y196" s="172">
        <f>X196*K196</f>
        <v>0</v>
      </c>
      <c r="Z196" s="172">
        <v>0</v>
      </c>
      <c r="AA196" s="173">
        <f>Z196*K196</f>
        <v>0</v>
      </c>
      <c r="AR196" s="21" t="s">
        <v>276</v>
      </c>
      <c r="AT196" s="21" t="s">
        <v>272</v>
      </c>
      <c r="AU196" s="21" t="s">
        <v>108</v>
      </c>
      <c r="AY196" s="21" t="s">
        <v>271</v>
      </c>
      <c r="BE196" s="108">
        <f>IF(U196="základní",N196,0)</f>
        <v>0</v>
      </c>
      <c r="BF196" s="108">
        <f>IF(U196="snížená",N196,0)</f>
        <v>0</v>
      </c>
      <c r="BG196" s="108">
        <f>IF(U196="zákl. přenesená",N196,0)</f>
        <v>0</v>
      </c>
      <c r="BH196" s="108">
        <f>IF(U196="sníž. přenesená",N196,0)</f>
        <v>0</v>
      </c>
      <c r="BI196" s="108">
        <f>IF(U196="nulová",N196,0)</f>
        <v>0</v>
      </c>
      <c r="BJ196" s="21" t="s">
        <v>90</v>
      </c>
      <c r="BK196" s="108">
        <f>ROUND(L196*K196,1)</f>
        <v>0</v>
      </c>
      <c r="BL196" s="21" t="s">
        <v>276</v>
      </c>
      <c r="BM196" s="21" t="s">
        <v>350</v>
      </c>
    </row>
    <row r="197" spans="2:65" s="10" customFormat="1" ht="20.45" customHeight="1">
      <c r="B197" s="174"/>
      <c r="C197" s="175"/>
      <c r="D197" s="175"/>
      <c r="E197" s="176" t="s">
        <v>22</v>
      </c>
      <c r="F197" s="287" t="s">
        <v>351</v>
      </c>
      <c r="G197" s="288"/>
      <c r="H197" s="288"/>
      <c r="I197" s="288"/>
      <c r="J197" s="175"/>
      <c r="K197" s="177">
        <v>0.96</v>
      </c>
      <c r="L197" s="175"/>
      <c r="M197" s="175"/>
      <c r="N197" s="175"/>
      <c r="O197" s="175"/>
      <c r="P197" s="175"/>
      <c r="Q197" s="175"/>
      <c r="R197" s="178"/>
      <c r="T197" s="179"/>
      <c r="U197" s="175"/>
      <c r="V197" s="175"/>
      <c r="W197" s="175"/>
      <c r="X197" s="175"/>
      <c r="Y197" s="175"/>
      <c r="Z197" s="175"/>
      <c r="AA197" s="180"/>
      <c r="AT197" s="181" t="s">
        <v>279</v>
      </c>
      <c r="AU197" s="181" t="s">
        <v>108</v>
      </c>
      <c r="AV197" s="10" t="s">
        <v>108</v>
      </c>
      <c r="AW197" s="10" t="s">
        <v>40</v>
      </c>
      <c r="AX197" s="10" t="s">
        <v>90</v>
      </c>
      <c r="AY197" s="181" t="s">
        <v>271</v>
      </c>
    </row>
    <row r="198" spans="2:65" s="1" customFormat="1" ht="28.9" customHeight="1">
      <c r="B198" s="38"/>
      <c r="C198" s="167" t="s">
        <v>11</v>
      </c>
      <c r="D198" s="167" t="s">
        <v>272</v>
      </c>
      <c r="E198" s="168" t="s">
        <v>352</v>
      </c>
      <c r="F198" s="283" t="s">
        <v>353</v>
      </c>
      <c r="G198" s="283"/>
      <c r="H198" s="283"/>
      <c r="I198" s="283"/>
      <c r="J198" s="169" t="s">
        <v>275</v>
      </c>
      <c r="K198" s="170">
        <v>565.71</v>
      </c>
      <c r="L198" s="272">
        <v>0</v>
      </c>
      <c r="M198" s="284"/>
      <c r="N198" s="273">
        <f>ROUND(L198*K198,1)</f>
        <v>0</v>
      </c>
      <c r="O198" s="273"/>
      <c r="P198" s="273"/>
      <c r="Q198" s="273"/>
      <c r="R198" s="40"/>
      <c r="T198" s="171" t="s">
        <v>22</v>
      </c>
      <c r="U198" s="47" t="s">
        <v>50</v>
      </c>
      <c r="V198" s="39"/>
      <c r="W198" s="172">
        <f>V198*K198</f>
        <v>0</v>
      </c>
      <c r="X198" s="172">
        <v>0</v>
      </c>
      <c r="Y198" s="172">
        <f>X198*K198</f>
        <v>0</v>
      </c>
      <c r="Z198" s="172">
        <v>0</v>
      </c>
      <c r="AA198" s="173">
        <f>Z198*K198</f>
        <v>0</v>
      </c>
      <c r="AR198" s="21" t="s">
        <v>276</v>
      </c>
      <c r="AT198" s="21" t="s">
        <v>272</v>
      </c>
      <c r="AU198" s="21" t="s">
        <v>108</v>
      </c>
      <c r="AY198" s="21" t="s">
        <v>271</v>
      </c>
      <c r="BE198" s="108">
        <f>IF(U198="základní",N198,0)</f>
        <v>0</v>
      </c>
      <c r="BF198" s="108">
        <f>IF(U198="snížená",N198,0)</f>
        <v>0</v>
      </c>
      <c r="BG198" s="108">
        <f>IF(U198="zákl. přenesená",N198,0)</f>
        <v>0</v>
      </c>
      <c r="BH198" s="108">
        <f>IF(U198="sníž. přenesená",N198,0)</f>
        <v>0</v>
      </c>
      <c r="BI198" s="108">
        <f>IF(U198="nulová",N198,0)</f>
        <v>0</v>
      </c>
      <c r="BJ198" s="21" t="s">
        <v>90</v>
      </c>
      <c r="BK198" s="108">
        <f>ROUND(L198*K198,1)</f>
        <v>0</v>
      </c>
      <c r="BL198" s="21" t="s">
        <v>276</v>
      </c>
      <c r="BM198" s="21" t="s">
        <v>354</v>
      </c>
    </row>
    <row r="199" spans="2:65" s="13" customFormat="1" ht="28.9" customHeight="1">
      <c r="B199" s="198"/>
      <c r="C199" s="199"/>
      <c r="D199" s="199"/>
      <c r="E199" s="200" t="s">
        <v>22</v>
      </c>
      <c r="F199" s="285" t="s">
        <v>355</v>
      </c>
      <c r="G199" s="286"/>
      <c r="H199" s="286"/>
      <c r="I199" s="286"/>
      <c r="J199" s="199"/>
      <c r="K199" s="201" t="s">
        <v>22</v>
      </c>
      <c r="L199" s="199"/>
      <c r="M199" s="199"/>
      <c r="N199" s="199"/>
      <c r="O199" s="199"/>
      <c r="P199" s="199"/>
      <c r="Q199" s="199"/>
      <c r="R199" s="202"/>
      <c r="T199" s="203"/>
      <c r="U199" s="199"/>
      <c r="V199" s="199"/>
      <c r="W199" s="199"/>
      <c r="X199" s="199"/>
      <c r="Y199" s="199"/>
      <c r="Z199" s="199"/>
      <c r="AA199" s="204"/>
      <c r="AT199" s="205" t="s">
        <v>279</v>
      </c>
      <c r="AU199" s="205" t="s">
        <v>108</v>
      </c>
      <c r="AV199" s="13" t="s">
        <v>90</v>
      </c>
      <c r="AW199" s="13" t="s">
        <v>40</v>
      </c>
      <c r="AX199" s="13" t="s">
        <v>85</v>
      </c>
      <c r="AY199" s="205" t="s">
        <v>271</v>
      </c>
    </row>
    <row r="200" spans="2:65" s="10" customFormat="1" ht="20.45" customHeight="1">
      <c r="B200" s="174"/>
      <c r="C200" s="175"/>
      <c r="D200" s="175"/>
      <c r="E200" s="176" t="s">
        <v>22</v>
      </c>
      <c r="F200" s="281" t="s">
        <v>356</v>
      </c>
      <c r="G200" s="282"/>
      <c r="H200" s="282"/>
      <c r="I200" s="282"/>
      <c r="J200" s="175"/>
      <c r="K200" s="177">
        <v>565.71</v>
      </c>
      <c r="L200" s="175"/>
      <c r="M200" s="175"/>
      <c r="N200" s="175"/>
      <c r="O200" s="175"/>
      <c r="P200" s="175"/>
      <c r="Q200" s="175"/>
      <c r="R200" s="178"/>
      <c r="T200" s="179"/>
      <c r="U200" s="175"/>
      <c r="V200" s="175"/>
      <c r="W200" s="175"/>
      <c r="X200" s="175"/>
      <c r="Y200" s="175"/>
      <c r="Z200" s="175"/>
      <c r="AA200" s="180"/>
      <c r="AT200" s="181" t="s">
        <v>279</v>
      </c>
      <c r="AU200" s="181" t="s">
        <v>108</v>
      </c>
      <c r="AV200" s="10" t="s">
        <v>108</v>
      </c>
      <c r="AW200" s="10" t="s">
        <v>40</v>
      </c>
      <c r="AX200" s="10" t="s">
        <v>90</v>
      </c>
      <c r="AY200" s="181" t="s">
        <v>271</v>
      </c>
    </row>
    <row r="201" spans="2:65" s="9" customFormat="1" ht="29.85" customHeight="1">
      <c r="B201" s="156"/>
      <c r="C201" s="157"/>
      <c r="D201" s="166" t="s">
        <v>213</v>
      </c>
      <c r="E201" s="166"/>
      <c r="F201" s="166"/>
      <c r="G201" s="166"/>
      <c r="H201" s="166"/>
      <c r="I201" s="166"/>
      <c r="J201" s="166"/>
      <c r="K201" s="166"/>
      <c r="L201" s="166"/>
      <c r="M201" s="166"/>
      <c r="N201" s="278">
        <f>BK201</f>
        <v>0</v>
      </c>
      <c r="O201" s="222"/>
      <c r="P201" s="222"/>
      <c r="Q201" s="222"/>
      <c r="R201" s="159"/>
      <c r="T201" s="160"/>
      <c r="U201" s="157"/>
      <c r="V201" s="157"/>
      <c r="W201" s="161">
        <f>W202+W210+W216+W242+W261+W270</f>
        <v>0</v>
      </c>
      <c r="X201" s="157"/>
      <c r="Y201" s="161">
        <f>Y202+Y210+Y216+Y242+Y261+Y270</f>
        <v>4.8278669999999995</v>
      </c>
      <c r="Z201" s="157"/>
      <c r="AA201" s="162">
        <f>AA202+AA210+AA216+AA242+AA261+AA270</f>
        <v>0</v>
      </c>
      <c r="AR201" s="163" t="s">
        <v>90</v>
      </c>
      <c r="AT201" s="164" t="s">
        <v>84</v>
      </c>
      <c r="AU201" s="164" t="s">
        <v>90</v>
      </c>
      <c r="AY201" s="163" t="s">
        <v>271</v>
      </c>
      <c r="BK201" s="165">
        <f>BK202+BK210+BK216+BK242+BK261+BK270</f>
        <v>0</v>
      </c>
    </row>
    <row r="202" spans="2:65" s="9" customFormat="1" ht="14.85" customHeight="1">
      <c r="B202" s="156"/>
      <c r="C202" s="157"/>
      <c r="D202" s="166" t="s">
        <v>214</v>
      </c>
      <c r="E202" s="166"/>
      <c r="F202" s="166"/>
      <c r="G202" s="166"/>
      <c r="H202" s="166"/>
      <c r="I202" s="166"/>
      <c r="J202" s="166"/>
      <c r="K202" s="166"/>
      <c r="L202" s="166"/>
      <c r="M202" s="166"/>
      <c r="N202" s="264">
        <f>BK202</f>
        <v>0</v>
      </c>
      <c r="O202" s="265"/>
      <c r="P202" s="265"/>
      <c r="Q202" s="265"/>
      <c r="R202" s="159"/>
      <c r="T202" s="160"/>
      <c r="U202" s="157"/>
      <c r="V202" s="157"/>
      <c r="W202" s="161">
        <f>SUM(W203:W209)</f>
        <v>0</v>
      </c>
      <c r="X202" s="157"/>
      <c r="Y202" s="161">
        <f>SUM(Y203:Y209)</f>
        <v>0</v>
      </c>
      <c r="Z202" s="157"/>
      <c r="AA202" s="162">
        <f>SUM(AA203:AA209)</f>
        <v>0</v>
      </c>
      <c r="AR202" s="163" t="s">
        <v>90</v>
      </c>
      <c r="AT202" s="164" t="s">
        <v>84</v>
      </c>
      <c r="AU202" s="164" t="s">
        <v>108</v>
      </c>
      <c r="AY202" s="163" t="s">
        <v>271</v>
      </c>
      <c r="BK202" s="165">
        <f>SUM(BK203:BK209)</f>
        <v>0</v>
      </c>
    </row>
    <row r="203" spans="2:65" s="1" customFormat="1" ht="20.45" customHeight="1">
      <c r="B203" s="38"/>
      <c r="C203" s="167" t="s">
        <v>357</v>
      </c>
      <c r="D203" s="167" t="s">
        <v>272</v>
      </c>
      <c r="E203" s="168" t="s">
        <v>358</v>
      </c>
      <c r="F203" s="283" t="s">
        <v>359</v>
      </c>
      <c r="G203" s="283"/>
      <c r="H203" s="283"/>
      <c r="I203" s="283"/>
      <c r="J203" s="169" t="s">
        <v>360</v>
      </c>
      <c r="K203" s="170">
        <v>3.96</v>
      </c>
      <c r="L203" s="272">
        <v>0</v>
      </c>
      <c r="M203" s="284"/>
      <c r="N203" s="273">
        <f>ROUND(L203*K203,1)</f>
        <v>0</v>
      </c>
      <c r="O203" s="273"/>
      <c r="P203" s="273"/>
      <c r="Q203" s="273"/>
      <c r="R203" s="40"/>
      <c r="T203" s="171" t="s">
        <v>22</v>
      </c>
      <c r="U203" s="47" t="s">
        <v>50</v>
      </c>
      <c r="V203" s="39"/>
      <c r="W203" s="172">
        <f>V203*K203</f>
        <v>0</v>
      </c>
      <c r="X203" s="172">
        <v>0</v>
      </c>
      <c r="Y203" s="172">
        <f>X203*K203</f>
        <v>0</v>
      </c>
      <c r="Z203" s="172">
        <v>0</v>
      </c>
      <c r="AA203" s="173">
        <f>Z203*K203</f>
        <v>0</v>
      </c>
      <c r="AR203" s="21" t="s">
        <v>276</v>
      </c>
      <c r="AT203" s="21" t="s">
        <v>272</v>
      </c>
      <c r="AU203" s="21" t="s">
        <v>282</v>
      </c>
      <c r="AY203" s="21" t="s">
        <v>271</v>
      </c>
      <c r="BE203" s="108">
        <f>IF(U203="základní",N203,0)</f>
        <v>0</v>
      </c>
      <c r="BF203" s="108">
        <f>IF(U203="snížená",N203,0)</f>
        <v>0</v>
      </c>
      <c r="BG203" s="108">
        <f>IF(U203="zákl. přenesená",N203,0)</f>
        <v>0</v>
      </c>
      <c r="BH203" s="108">
        <f>IF(U203="sníž. přenesená",N203,0)</f>
        <v>0</v>
      </c>
      <c r="BI203" s="108">
        <f>IF(U203="nulová",N203,0)</f>
        <v>0</v>
      </c>
      <c r="BJ203" s="21" t="s">
        <v>90</v>
      </c>
      <c r="BK203" s="108">
        <f>ROUND(L203*K203,1)</f>
        <v>0</v>
      </c>
      <c r="BL203" s="21" t="s">
        <v>276</v>
      </c>
      <c r="BM203" s="21" t="s">
        <v>361</v>
      </c>
    </row>
    <row r="204" spans="2:65" s="10" customFormat="1" ht="20.45" customHeight="1">
      <c r="B204" s="174"/>
      <c r="C204" s="175"/>
      <c r="D204" s="175"/>
      <c r="E204" s="176" t="s">
        <v>22</v>
      </c>
      <c r="F204" s="287" t="s">
        <v>143</v>
      </c>
      <c r="G204" s="288"/>
      <c r="H204" s="288"/>
      <c r="I204" s="288"/>
      <c r="J204" s="175"/>
      <c r="K204" s="177">
        <v>3.96</v>
      </c>
      <c r="L204" s="175"/>
      <c r="M204" s="175"/>
      <c r="N204" s="175"/>
      <c r="O204" s="175"/>
      <c r="P204" s="175"/>
      <c r="Q204" s="175"/>
      <c r="R204" s="178"/>
      <c r="T204" s="179"/>
      <c r="U204" s="175"/>
      <c r="V204" s="175"/>
      <c r="W204" s="175"/>
      <c r="X204" s="175"/>
      <c r="Y204" s="175"/>
      <c r="Z204" s="175"/>
      <c r="AA204" s="180"/>
      <c r="AT204" s="181" t="s">
        <v>279</v>
      </c>
      <c r="AU204" s="181" t="s">
        <v>282</v>
      </c>
      <c r="AV204" s="10" t="s">
        <v>108</v>
      </c>
      <c r="AW204" s="10" t="s">
        <v>40</v>
      </c>
      <c r="AX204" s="10" t="s">
        <v>90</v>
      </c>
      <c r="AY204" s="181" t="s">
        <v>271</v>
      </c>
    </row>
    <row r="205" spans="2:65" s="1" customFormat="1" ht="40.15" customHeight="1">
      <c r="B205" s="38"/>
      <c r="C205" s="167" t="s">
        <v>362</v>
      </c>
      <c r="D205" s="167" t="s">
        <v>272</v>
      </c>
      <c r="E205" s="168" t="s">
        <v>363</v>
      </c>
      <c r="F205" s="283" t="s">
        <v>364</v>
      </c>
      <c r="G205" s="283"/>
      <c r="H205" s="283"/>
      <c r="I205" s="283"/>
      <c r="J205" s="169" t="s">
        <v>275</v>
      </c>
      <c r="K205" s="170">
        <v>120</v>
      </c>
      <c r="L205" s="272">
        <v>0</v>
      </c>
      <c r="M205" s="284"/>
      <c r="N205" s="273">
        <f>ROUND(L205*K205,1)</f>
        <v>0</v>
      </c>
      <c r="O205" s="273"/>
      <c r="P205" s="273"/>
      <c r="Q205" s="273"/>
      <c r="R205" s="40"/>
      <c r="T205" s="171" t="s">
        <v>22</v>
      </c>
      <c r="U205" s="47" t="s">
        <v>50</v>
      </c>
      <c r="V205" s="39"/>
      <c r="W205" s="172">
        <f>V205*K205</f>
        <v>0</v>
      </c>
      <c r="X205" s="172">
        <v>0</v>
      </c>
      <c r="Y205" s="172">
        <f>X205*K205</f>
        <v>0</v>
      </c>
      <c r="Z205" s="172">
        <v>0</v>
      </c>
      <c r="AA205" s="173">
        <f>Z205*K205</f>
        <v>0</v>
      </c>
      <c r="AR205" s="21" t="s">
        <v>276</v>
      </c>
      <c r="AT205" s="21" t="s">
        <v>272</v>
      </c>
      <c r="AU205" s="21" t="s">
        <v>282</v>
      </c>
      <c r="AY205" s="21" t="s">
        <v>271</v>
      </c>
      <c r="BE205" s="108">
        <f>IF(U205="základní",N205,0)</f>
        <v>0</v>
      </c>
      <c r="BF205" s="108">
        <f>IF(U205="snížená",N205,0)</f>
        <v>0</v>
      </c>
      <c r="BG205" s="108">
        <f>IF(U205="zákl. přenesená",N205,0)</f>
        <v>0</v>
      </c>
      <c r="BH205" s="108">
        <f>IF(U205="sníž. přenesená",N205,0)</f>
        <v>0</v>
      </c>
      <c r="BI205" s="108">
        <f>IF(U205="nulová",N205,0)</f>
        <v>0</v>
      </c>
      <c r="BJ205" s="21" t="s">
        <v>90</v>
      </c>
      <c r="BK205" s="108">
        <f>ROUND(L205*K205,1)</f>
        <v>0</v>
      </c>
      <c r="BL205" s="21" t="s">
        <v>276</v>
      </c>
      <c r="BM205" s="21" t="s">
        <v>365</v>
      </c>
    </row>
    <row r="206" spans="2:65" s="10" customFormat="1" ht="20.45" customHeight="1">
      <c r="B206" s="174"/>
      <c r="C206" s="175"/>
      <c r="D206" s="175"/>
      <c r="E206" s="176" t="s">
        <v>22</v>
      </c>
      <c r="F206" s="287" t="s">
        <v>366</v>
      </c>
      <c r="G206" s="288"/>
      <c r="H206" s="288"/>
      <c r="I206" s="288"/>
      <c r="J206" s="175"/>
      <c r="K206" s="177">
        <v>120</v>
      </c>
      <c r="L206" s="175"/>
      <c r="M206" s="175"/>
      <c r="N206" s="175"/>
      <c r="O206" s="175"/>
      <c r="P206" s="175"/>
      <c r="Q206" s="175"/>
      <c r="R206" s="178"/>
      <c r="T206" s="179"/>
      <c r="U206" s="175"/>
      <c r="V206" s="175"/>
      <c r="W206" s="175"/>
      <c r="X206" s="175"/>
      <c r="Y206" s="175"/>
      <c r="Z206" s="175"/>
      <c r="AA206" s="180"/>
      <c r="AT206" s="181" t="s">
        <v>279</v>
      </c>
      <c r="AU206" s="181" t="s">
        <v>282</v>
      </c>
      <c r="AV206" s="10" t="s">
        <v>108</v>
      </c>
      <c r="AW206" s="10" t="s">
        <v>40</v>
      </c>
      <c r="AX206" s="10" t="s">
        <v>85</v>
      </c>
      <c r="AY206" s="181" t="s">
        <v>271</v>
      </c>
    </row>
    <row r="207" spans="2:65" s="12" customFormat="1" ht="20.45" customHeight="1">
      <c r="B207" s="190"/>
      <c r="C207" s="191"/>
      <c r="D207" s="191"/>
      <c r="E207" s="192" t="s">
        <v>141</v>
      </c>
      <c r="F207" s="293" t="s">
        <v>283</v>
      </c>
      <c r="G207" s="294"/>
      <c r="H207" s="294"/>
      <c r="I207" s="294"/>
      <c r="J207" s="191"/>
      <c r="K207" s="193">
        <v>120</v>
      </c>
      <c r="L207" s="191"/>
      <c r="M207" s="191"/>
      <c r="N207" s="191"/>
      <c r="O207" s="191"/>
      <c r="P207" s="191"/>
      <c r="Q207" s="191"/>
      <c r="R207" s="194"/>
      <c r="T207" s="195"/>
      <c r="U207" s="191"/>
      <c r="V207" s="191"/>
      <c r="W207" s="191"/>
      <c r="X207" s="191"/>
      <c r="Y207" s="191"/>
      <c r="Z207" s="191"/>
      <c r="AA207" s="196"/>
      <c r="AT207" s="197" t="s">
        <v>279</v>
      </c>
      <c r="AU207" s="197" t="s">
        <v>282</v>
      </c>
      <c r="AV207" s="12" t="s">
        <v>276</v>
      </c>
      <c r="AW207" s="12" t="s">
        <v>40</v>
      </c>
      <c r="AX207" s="12" t="s">
        <v>90</v>
      </c>
      <c r="AY207" s="197" t="s">
        <v>271</v>
      </c>
    </row>
    <row r="208" spans="2:65" s="1" customFormat="1" ht="28.9" customHeight="1">
      <c r="B208" s="38"/>
      <c r="C208" s="167" t="s">
        <v>367</v>
      </c>
      <c r="D208" s="167" t="s">
        <v>272</v>
      </c>
      <c r="E208" s="168" t="s">
        <v>368</v>
      </c>
      <c r="F208" s="283" t="s">
        <v>369</v>
      </c>
      <c r="G208" s="283"/>
      <c r="H208" s="283"/>
      <c r="I208" s="283"/>
      <c r="J208" s="169" t="s">
        <v>314</v>
      </c>
      <c r="K208" s="170">
        <v>3.96</v>
      </c>
      <c r="L208" s="272">
        <v>0</v>
      </c>
      <c r="M208" s="284"/>
      <c r="N208" s="273">
        <f>ROUND(L208*K208,1)</f>
        <v>0</v>
      </c>
      <c r="O208" s="273"/>
      <c r="P208" s="273"/>
      <c r="Q208" s="273"/>
      <c r="R208" s="40"/>
      <c r="T208" s="171" t="s">
        <v>22</v>
      </c>
      <c r="U208" s="47" t="s">
        <v>50</v>
      </c>
      <c r="V208" s="39"/>
      <c r="W208" s="172">
        <f>V208*K208</f>
        <v>0</v>
      </c>
      <c r="X208" s="172">
        <v>0</v>
      </c>
      <c r="Y208" s="172">
        <f>X208*K208</f>
        <v>0</v>
      </c>
      <c r="Z208" s="172">
        <v>0</v>
      </c>
      <c r="AA208" s="173">
        <f>Z208*K208</f>
        <v>0</v>
      </c>
      <c r="AR208" s="21" t="s">
        <v>276</v>
      </c>
      <c r="AT208" s="21" t="s">
        <v>272</v>
      </c>
      <c r="AU208" s="21" t="s">
        <v>282</v>
      </c>
      <c r="AY208" s="21" t="s">
        <v>271</v>
      </c>
      <c r="BE208" s="108">
        <f>IF(U208="základní",N208,0)</f>
        <v>0</v>
      </c>
      <c r="BF208" s="108">
        <f>IF(U208="snížená",N208,0)</f>
        <v>0</v>
      </c>
      <c r="BG208" s="108">
        <f>IF(U208="zákl. přenesená",N208,0)</f>
        <v>0</v>
      </c>
      <c r="BH208" s="108">
        <f>IF(U208="sníž. přenesená",N208,0)</f>
        <v>0</v>
      </c>
      <c r="BI208" s="108">
        <f>IF(U208="nulová",N208,0)</f>
        <v>0</v>
      </c>
      <c r="BJ208" s="21" t="s">
        <v>90</v>
      </c>
      <c r="BK208" s="108">
        <f>ROUND(L208*K208,1)</f>
        <v>0</v>
      </c>
      <c r="BL208" s="21" t="s">
        <v>276</v>
      </c>
      <c r="BM208" s="21" t="s">
        <v>370</v>
      </c>
    </row>
    <row r="209" spans="2:65" s="10" customFormat="1" ht="20.45" customHeight="1">
      <c r="B209" s="174"/>
      <c r="C209" s="175"/>
      <c r="D209" s="175"/>
      <c r="E209" s="176" t="s">
        <v>143</v>
      </c>
      <c r="F209" s="287" t="s">
        <v>371</v>
      </c>
      <c r="G209" s="288"/>
      <c r="H209" s="288"/>
      <c r="I209" s="288"/>
      <c r="J209" s="175"/>
      <c r="K209" s="177">
        <v>3.96</v>
      </c>
      <c r="L209" s="175"/>
      <c r="M209" s="175"/>
      <c r="N209" s="175"/>
      <c r="O209" s="175"/>
      <c r="P209" s="175"/>
      <c r="Q209" s="175"/>
      <c r="R209" s="178"/>
      <c r="T209" s="179"/>
      <c r="U209" s="175"/>
      <c r="V209" s="175"/>
      <c r="W209" s="175"/>
      <c r="X209" s="175"/>
      <c r="Y209" s="175"/>
      <c r="Z209" s="175"/>
      <c r="AA209" s="180"/>
      <c r="AT209" s="181" t="s">
        <v>279</v>
      </c>
      <c r="AU209" s="181" t="s">
        <v>282</v>
      </c>
      <c r="AV209" s="10" t="s">
        <v>108</v>
      </c>
      <c r="AW209" s="10" t="s">
        <v>40</v>
      </c>
      <c r="AX209" s="10" t="s">
        <v>90</v>
      </c>
      <c r="AY209" s="181" t="s">
        <v>271</v>
      </c>
    </row>
    <row r="210" spans="2:65" s="9" customFormat="1" ht="22.35" customHeight="1">
      <c r="B210" s="156"/>
      <c r="C210" s="157"/>
      <c r="D210" s="166" t="s">
        <v>215</v>
      </c>
      <c r="E210" s="166"/>
      <c r="F210" s="166"/>
      <c r="G210" s="166"/>
      <c r="H210" s="166"/>
      <c r="I210" s="166"/>
      <c r="J210" s="166"/>
      <c r="K210" s="166"/>
      <c r="L210" s="166"/>
      <c r="M210" s="166"/>
      <c r="N210" s="264">
        <f>BK210</f>
        <v>0</v>
      </c>
      <c r="O210" s="265"/>
      <c r="P210" s="265"/>
      <c r="Q210" s="265"/>
      <c r="R210" s="159"/>
      <c r="T210" s="160"/>
      <c r="U210" s="157"/>
      <c r="V210" s="157"/>
      <c r="W210" s="161">
        <f>SUM(W211:W215)</f>
        <v>0</v>
      </c>
      <c r="X210" s="157"/>
      <c r="Y210" s="161">
        <f>SUM(Y211:Y215)</f>
        <v>0</v>
      </c>
      <c r="Z210" s="157"/>
      <c r="AA210" s="162">
        <f>SUM(AA211:AA215)</f>
        <v>0</v>
      </c>
      <c r="AR210" s="163" t="s">
        <v>90</v>
      </c>
      <c r="AT210" s="164" t="s">
        <v>84</v>
      </c>
      <c r="AU210" s="164" t="s">
        <v>108</v>
      </c>
      <c r="AY210" s="163" t="s">
        <v>271</v>
      </c>
      <c r="BK210" s="165">
        <f>SUM(BK211:BK215)</f>
        <v>0</v>
      </c>
    </row>
    <row r="211" spans="2:65" s="1" customFormat="1" ht="40.15" customHeight="1">
      <c r="B211" s="38"/>
      <c r="C211" s="167" t="s">
        <v>372</v>
      </c>
      <c r="D211" s="167" t="s">
        <v>272</v>
      </c>
      <c r="E211" s="168" t="s">
        <v>373</v>
      </c>
      <c r="F211" s="283" t="s">
        <v>374</v>
      </c>
      <c r="G211" s="283"/>
      <c r="H211" s="283"/>
      <c r="I211" s="283"/>
      <c r="J211" s="169" t="s">
        <v>375</v>
      </c>
      <c r="K211" s="170">
        <v>460</v>
      </c>
      <c r="L211" s="272">
        <v>0</v>
      </c>
      <c r="M211" s="284"/>
      <c r="N211" s="273">
        <f>ROUND(L211*K211,1)</f>
        <v>0</v>
      </c>
      <c r="O211" s="273"/>
      <c r="P211" s="273"/>
      <c r="Q211" s="273"/>
      <c r="R211" s="40"/>
      <c r="T211" s="171" t="s">
        <v>22</v>
      </c>
      <c r="U211" s="47" t="s">
        <v>50</v>
      </c>
      <c r="V211" s="39"/>
      <c r="W211" s="172">
        <f>V211*K211</f>
        <v>0</v>
      </c>
      <c r="X211" s="172">
        <v>0</v>
      </c>
      <c r="Y211" s="172">
        <f>X211*K211</f>
        <v>0</v>
      </c>
      <c r="Z211" s="172">
        <v>0</v>
      </c>
      <c r="AA211" s="173">
        <f>Z211*K211</f>
        <v>0</v>
      </c>
      <c r="AR211" s="21" t="s">
        <v>276</v>
      </c>
      <c r="AT211" s="21" t="s">
        <v>272</v>
      </c>
      <c r="AU211" s="21" t="s">
        <v>282</v>
      </c>
      <c r="AY211" s="21" t="s">
        <v>271</v>
      </c>
      <c r="BE211" s="108">
        <f>IF(U211="základní",N211,0)</f>
        <v>0</v>
      </c>
      <c r="BF211" s="108">
        <f>IF(U211="snížená",N211,0)</f>
        <v>0</v>
      </c>
      <c r="BG211" s="108">
        <f>IF(U211="zákl. přenesená",N211,0)</f>
        <v>0</v>
      </c>
      <c r="BH211" s="108">
        <f>IF(U211="sníž. přenesená",N211,0)</f>
        <v>0</v>
      </c>
      <c r="BI211" s="108">
        <f>IF(U211="nulová",N211,0)</f>
        <v>0</v>
      </c>
      <c r="BJ211" s="21" t="s">
        <v>90</v>
      </c>
      <c r="BK211" s="108">
        <f>ROUND(L211*K211,1)</f>
        <v>0</v>
      </c>
      <c r="BL211" s="21" t="s">
        <v>276</v>
      </c>
      <c r="BM211" s="21" t="s">
        <v>376</v>
      </c>
    </row>
    <row r="212" spans="2:65" s="1" customFormat="1" ht="20.45" customHeight="1">
      <c r="B212" s="38"/>
      <c r="C212" s="167" t="s">
        <v>377</v>
      </c>
      <c r="D212" s="167" t="s">
        <v>272</v>
      </c>
      <c r="E212" s="168" t="s">
        <v>378</v>
      </c>
      <c r="F212" s="283" t="s">
        <v>379</v>
      </c>
      <c r="G212" s="283"/>
      <c r="H212" s="283"/>
      <c r="I212" s="283"/>
      <c r="J212" s="169" t="s">
        <v>375</v>
      </c>
      <c r="K212" s="170">
        <v>200</v>
      </c>
      <c r="L212" s="272">
        <v>0</v>
      </c>
      <c r="M212" s="284"/>
      <c r="N212" s="273">
        <f>ROUND(L212*K212,1)</f>
        <v>0</v>
      </c>
      <c r="O212" s="273"/>
      <c r="P212" s="273"/>
      <c r="Q212" s="273"/>
      <c r="R212" s="40"/>
      <c r="T212" s="171" t="s">
        <v>22</v>
      </c>
      <c r="U212" s="47" t="s">
        <v>50</v>
      </c>
      <c r="V212" s="39"/>
      <c r="W212" s="172">
        <f>V212*K212</f>
        <v>0</v>
      </c>
      <c r="X212" s="172">
        <v>0</v>
      </c>
      <c r="Y212" s="172">
        <f>X212*K212</f>
        <v>0</v>
      </c>
      <c r="Z212" s="172">
        <v>0</v>
      </c>
      <c r="AA212" s="173">
        <f>Z212*K212</f>
        <v>0</v>
      </c>
      <c r="AR212" s="21" t="s">
        <v>276</v>
      </c>
      <c r="AT212" s="21" t="s">
        <v>272</v>
      </c>
      <c r="AU212" s="21" t="s">
        <v>282</v>
      </c>
      <c r="AY212" s="21" t="s">
        <v>271</v>
      </c>
      <c r="BE212" s="108">
        <f>IF(U212="základní",N212,0)</f>
        <v>0</v>
      </c>
      <c r="BF212" s="108">
        <f>IF(U212="snížená",N212,0)</f>
        <v>0</v>
      </c>
      <c r="BG212" s="108">
        <f>IF(U212="zákl. přenesená",N212,0)</f>
        <v>0</v>
      </c>
      <c r="BH212" s="108">
        <f>IF(U212="sníž. přenesená",N212,0)</f>
        <v>0</v>
      </c>
      <c r="BI212" s="108">
        <f>IF(U212="nulová",N212,0)</f>
        <v>0</v>
      </c>
      <c r="BJ212" s="21" t="s">
        <v>90</v>
      </c>
      <c r="BK212" s="108">
        <f>ROUND(L212*K212,1)</f>
        <v>0</v>
      </c>
      <c r="BL212" s="21" t="s">
        <v>276</v>
      </c>
      <c r="BM212" s="21" t="s">
        <v>380</v>
      </c>
    </row>
    <row r="213" spans="2:65" s="1" customFormat="1" ht="20.45" customHeight="1">
      <c r="B213" s="38"/>
      <c r="C213" s="206" t="s">
        <v>10</v>
      </c>
      <c r="D213" s="206" t="s">
        <v>381</v>
      </c>
      <c r="E213" s="207" t="s">
        <v>382</v>
      </c>
      <c r="F213" s="289" t="s">
        <v>383</v>
      </c>
      <c r="G213" s="289"/>
      <c r="H213" s="289"/>
      <c r="I213" s="289"/>
      <c r="J213" s="208" t="s">
        <v>375</v>
      </c>
      <c r="K213" s="209">
        <v>200</v>
      </c>
      <c r="L213" s="290">
        <v>0</v>
      </c>
      <c r="M213" s="291"/>
      <c r="N213" s="292">
        <f>ROUND(L213*K213,1)</f>
        <v>0</v>
      </c>
      <c r="O213" s="273"/>
      <c r="P213" s="273"/>
      <c r="Q213" s="273"/>
      <c r="R213" s="40"/>
      <c r="T213" s="171" t="s">
        <v>22</v>
      </c>
      <c r="U213" s="47" t="s">
        <v>50</v>
      </c>
      <c r="V213" s="39"/>
      <c r="W213" s="172">
        <f>V213*K213</f>
        <v>0</v>
      </c>
      <c r="X213" s="172">
        <v>0</v>
      </c>
      <c r="Y213" s="172">
        <f>X213*K213</f>
        <v>0</v>
      </c>
      <c r="Z213" s="172">
        <v>0</v>
      </c>
      <c r="AA213" s="173">
        <f>Z213*K213</f>
        <v>0</v>
      </c>
      <c r="AR213" s="21" t="s">
        <v>320</v>
      </c>
      <c r="AT213" s="21" t="s">
        <v>381</v>
      </c>
      <c r="AU213" s="21" t="s">
        <v>282</v>
      </c>
      <c r="AY213" s="21" t="s">
        <v>271</v>
      </c>
      <c r="BE213" s="108">
        <f>IF(U213="základní",N213,0)</f>
        <v>0</v>
      </c>
      <c r="BF213" s="108">
        <f>IF(U213="snížená",N213,0)</f>
        <v>0</v>
      </c>
      <c r="BG213" s="108">
        <f>IF(U213="zákl. přenesená",N213,0)</f>
        <v>0</v>
      </c>
      <c r="BH213" s="108">
        <f>IF(U213="sníž. přenesená",N213,0)</f>
        <v>0</v>
      </c>
      <c r="BI213" s="108">
        <f>IF(U213="nulová",N213,0)</f>
        <v>0</v>
      </c>
      <c r="BJ213" s="21" t="s">
        <v>90</v>
      </c>
      <c r="BK213" s="108">
        <f>ROUND(L213*K213,1)</f>
        <v>0</v>
      </c>
      <c r="BL213" s="21" t="s">
        <v>276</v>
      </c>
      <c r="BM213" s="21" t="s">
        <v>384</v>
      </c>
    </row>
    <row r="214" spans="2:65" s="1" customFormat="1" ht="28.9" customHeight="1">
      <c r="B214" s="38"/>
      <c r="C214" s="167" t="s">
        <v>385</v>
      </c>
      <c r="D214" s="167" t="s">
        <v>272</v>
      </c>
      <c r="E214" s="168" t="s">
        <v>386</v>
      </c>
      <c r="F214" s="283" t="s">
        <v>387</v>
      </c>
      <c r="G214" s="283"/>
      <c r="H214" s="283"/>
      <c r="I214" s="283"/>
      <c r="J214" s="169" t="s">
        <v>375</v>
      </c>
      <c r="K214" s="170">
        <v>460</v>
      </c>
      <c r="L214" s="272">
        <v>0</v>
      </c>
      <c r="M214" s="284"/>
      <c r="N214" s="273">
        <f>ROUND(L214*K214,1)</f>
        <v>0</v>
      </c>
      <c r="O214" s="273"/>
      <c r="P214" s="273"/>
      <c r="Q214" s="273"/>
      <c r="R214" s="40"/>
      <c r="T214" s="171" t="s">
        <v>22</v>
      </c>
      <c r="U214" s="47" t="s">
        <v>50</v>
      </c>
      <c r="V214" s="39"/>
      <c r="W214" s="172">
        <f>V214*K214</f>
        <v>0</v>
      </c>
      <c r="X214" s="172">
        <v>0</v>
      </c>
      <c r="Y214" s="172">
        <f>X214*K214</f>
        <v>0</v>
      </c>
      <c r="Z214" s="172">
        <v>0</v>
      </c>
      <c r="AA214" s="173">
        <f>Z214*K214</f>
        <v>0</v>
      </c>
      <c r="AR214" s="21" t="s">
        <v>276</v>
      </c>
      <c r="AT214" s="21" t="s">
        <v>272</v>
      </c>
      <c r="AU214" s="21" t="s">
        <v>282</v>
      </c>
      <c r="AY214" s="21" t="s">
        <v>271</v>
      </c>
      <c r="BE214" s="108">
        <f>IF(U214="základní",N214,0)</f>
        <v>0</v>
      </c>
      <c r="BF214" s="108">
        <f>IF(U214="snížená",N214,0)</f>
        <v>0</v>
      </c>
      <c r="BG214" s="108">
        <f>IF(U214="zákl. přenesená",N214,0)</f>
        <v>0</v>
      </c>
      <c r="BH214" s="108">
        <f>IF(U214="sníž. přenesená",N214,0)</f>
        <v>0</v>
      </c>
      <c r="BI214" s="108">
        <f>IF(U214="nulová",N214,0)</f>
        <v>0</v>
      </c>
      <c r="BJ214" s="21" t="s">
        <v>90</v>
      </c>
      <c r="BK214" s="108">
        <f>ROUND(L214*K214,1)</f>
        <v>0</v>
      </c>
      <c r="BL214" s="21" t="s">
        <v>276</v>
      </c>
      <c r="BM214" s="21" t="s">
        <v>388</v>
      </c>
    </row>
    <row r="215" spans="2:65" s="1" customFormat="1" ht="28.9" customHeight="1">
      <c r="B215" s="38"/>
      <c r="C215" s="206" t="s">
        <v>389</v>
      </c>
      <c r="D215" s="206" t="s">
        <v>381</v>
      </c>
      <c r="E215" s="207" t="s">
        <v>390</v>
      </c>
      <c r="F215" s="289" t="s">
        <v>391</v>
      </c>
      <c r="G215" s="289"/>
      <c r="H215" s="289"/>
      <c r="I215" s="289"/>
      <c r="J215" s="208" t="s">
        <v>375</v>
      </c>
      <c r="K215" s="209">
        <v>60</v>
      </c>
      <c r="L215" s="290">
        <v>0</v>
      </c>
      <c r="M215" s="291"/>
      <c r="N215" s="292">
        <f>ROUND(L215*K215,1)</f>
        <v>0</v>
      </c>
      <c r="O215" s="273"/>
      <c r="P215" s="273"/>
      <c r="Q215" s="273"/>
      <c r="R215" s="40"/>
      <c r="T215" s="171" t="s">
        <v>22</v>
      </c>
      <c r="U215" s="47" t="s">
        <v>50</v>
      </c>
      <c r="V215" s="39"/>
      <c r="W215" s="172">
        <f>V215*K215</f>
        <v>0</v>
      </c>
      <c r="X215" s="172">
        <v>0</v>
      </c>
      <c r="Y215" s="172">
        <f>X215*K215</f>
        <v>0</v>
      </c>
      <c r="Z215" s="172">
        <v>0</v>
      </c>
      <c r="AA215" s="173">
        <f>Z215*K215</f>
        <v>0</v>
      </c>
      <c r="AR215" s="21" t="s">
        <v>320</v>
      </c>
      <c r="AT215" s="21" t="s">
        <v>381</v>
      </c>
      <c r="AU215" s="21" t="s">
        <v>282</v>
      </c>
      <c r="AY215" s="21" t="s">
        <v>271</v>
      </c>
      <c r="BE215" s="108">
        <f>IF(U215="základní",N215,0)</f>
        <v>0</v>
      </c>
      <c r="BF215" s="108">
        <f>IF(U215="snížená",N215,0)</f>
        <v>0</v>
      </c>
      <c r="BG215" s="108">
        <f>IF(U215="zákl. přenesená",N215,0)</f>
        <v>0</v>
      </c>
      <c r="BH215" s="108">
        <f>IF(U215="sníž. přenesená",N215,0)</f>
        <v>0</v>
      </c>
      <c r="BI215" s="108">
        <f>IF(U215="nulová",N215,0)</f>
        <v>0</v>
      </c>
      <c r="BJ215" s="21" t="s">
        <v>90</v>
      </c>
      <c r="BK215" s="108">
        <f>ROUND(L215*K215,1)</f>
        <v>0</v>
      </c>
      <c r="BL215" s="21" t="s">
        <v>276</v>
      </c>
      <c r="BM215" s="21" t="s">
        <v>392</v>
      </c>
    </row>
    <row r="216" spans="2:65" s="9" customFormat="1" ht="22.35" customHeight="1">
      <c r="B216" s="156"/>
      <c r="C216" s="157"/>
      <c r="D216" s="166" t="s">
        <v>216</v>
      </c>
      <c r="E216" s="166"/>
      <c r="F216" s="166"/>
      <c r="G216" s="166"/>
      <c r="H216" s="166"/>
      <c r="I216" s="166"/>
      <c r="J216" s="166"/>
      <c r="K216" s="166"/>
      <c r="L216" s="166"/>
      <c r="M216" s="166"/>
      <c r="N216" s="262">
        <f>BK216</f>
        <v>0</v>
      </c>
      <c r="O216" s="263"/>
      <c r="P216" s="263"/>
      <c r="Q216" s="263"/>
      <c r="R216" s="159"/>
      <c r="T216" s="160"/>
      <c r="U216" s="157"/>
      <c r="V216" s="157"/>
      <c r="W216" s="161">
        <f>SUM(W217:W241)</f>
        <v>0</v>
      </c>
      <c r="X216" s="157"/>
      <c r="Y216" s="161">
        <f>SUM(Y217:Y241)</f>
        <v>1.082856</v>
      </c>
      <c r="Z216" s="157"/>
      <c r="AA216" s="162">
        <f>SUM(AA217:AA241)</f>
        <v>0</v>
      </c>
      <c r="AR216" s="163" t="s">
        <v>90</v>
      </c>
      <c r="AT216" s="164" t="s">
        <v>84</v>
      </c>
      <c r="AU216" s="164" t="s">
        <v>108</v>
      </c>
      <c r="AY216" s="163" t="s">
        <v>271</v>
      </c>
      <c r="BK216" s="165">
        <f>SUM(BK217:BK241)</f>
        <v>0</v>
      </c>
    </row>
    <row r="217" spans="2:65" s="1" customFormat="1" ht="40.15" customHeight="1">
      <c r="B217" s="38"/>
      <c r="C217" s="167" t="s">
        <v>393</v>
      </c>
      <c r="D217" s="167" t="s">
        <v>272</v>
      </c>
      <c r="E217" s="168" t="s">
        <v>394</v>
      </c>
      <c r="F217" s="283" t="s">
        <v>395</v>
      </c>
      <c r="G217" s="283"/>
      <c r="H217" s="283"/>
      <c r="I217" s="283"/>
      <c r="J217" s="169" t="s">
        <v>375</v>
      </c>
      <c r="K217" s="170">
        <v>4</v>
      </c>
      <c r="L217" s="272">
        <v>0</v>
      </c>
      <c r="M217" s="284"/>
      <c r="N217" s="273">
        <f t="shared" ref="N217:N228" si="5">ROUND(L217*K217,1)</f>
        <v>0</v>
      </c>
      <c r="O217" s="273"/>
      <c r="P217" s="273"/>
      <c r="Q217" s="273"/>
      <c r="R217" s="40"/>
      <c r="T217" s="171" t="s">
        <v>22</v>
      </c>
      <c r="U217" s="47" t="s">
        <v>50</v>
      </c>
      <c r="V217" s="39"/>
      <c r="W217" s="172">
        <f t="shared" ref="W217:W228" si="6">V217*K217</f>
        <v>0</v>
      </c>
      <c r="X217" s="172">
        <v>0</v>
      </c>
      <c r="Y217" s="172">
        <f t="shared" ref="Y217:Y228" si="7">X217*K217</f>
        <v>0</v>
      </c>
      <c r="Z217" s="172">
        <v>0</v>
      </c>
      <c r="AA217" s="173">
        <f t="shared" ref="AA217:AA228" si="8">Z217*K217</f>
        <v>0</v>
      </c>
      <c r="AR217" s="21" t="s">
        <v>276</v>
      </c>
      <c r="AT217" s="21" t="s">
        <v>272</v>
      </c>
      <c r="AU217" s="21" t="s">
        <v>282</v>
      </c>
      <c r="AY217" s="21" t="s">
        <v>271</v>
      </c>
      <c r="BE217" s="108">
        <f t="shared" ref="BE217:BE228" si="9">IF(U217="základní",N217,0)</f>
        <v>0</v>
      </c>
      <c r="BF217" s="108">
        <f t="shared" ref="BF217:BF228" si="10">IF(U217="snížená",N217,0)</f>
        <v>0</v>
      </c>
      <c r="BG217" s="108">
        <f t="shared" ref="BG217:BG228" si="11">IF(U217="zákl. přenesená",N217,0)</f>
        <v>0</v>
      </c>
      <c r="BH217" s="108">
        <f t="shared" ref="BH217:BH228" si="12">IF(U217="sníž. přenesená",N217,0)</f>
        <v>0</v>
      </c>
      <c r="BI217" s="108">
        <f t="shared" ref="BI217:BI228" si="13">IF(U217="nulová",N217,0)</f>
        <v>0</v>
      </c>
      <c r="BJ217" s="21" t="s">
        <v>90</v>
      </c>
      <c r="BK217" s="108">
        <f t="shared" ref="BK217:BK228" si="14">ROUND(L217*K217,1)</f>
        <v>0</v>
      </c>
      <c r="BL217" s="21" t="s">
        <v>276</v>
      </c>
      <c r="BM217" s="21" t="s">
        <v>396</v>
      </c>
    </row>
    <row r="218" spans="2:65" s="1" customFormat="1" ht="28.9" customHeight="1">
      <c r="B218" s="38"/>
      <c r="C218" s="167" t="s">
        <v>397</v>
      </c>
      <c r="D218" s="167" t="s">
        <v>272</v>
      </c>
      <c r="E218" s="168" t="s">
        <v>398</v>
      </c>
      <c r="F218" s="283" t="s">
        <v>399</v>
      </c>
      <c r="G218" s="283"/>
      <c r="H218" s="283"/>
      <c r="I218" s="283"/>
      <c r="J218" s="169" t="s">
        <v>375</v>
      </c>
      <c r="K218" s="170">
        <v>4</v>
      </c>
      <c r="L218" s="272">
        <v>0</v>
      </c>
      <c r="M218" s="284"/>
      <c r="N218" s="273">
        <f t="shared" si="5"/>
        <v>0</v>
      </c>
      <c r="O218" s="273"/>
      <c r="P218" s="273"/>
      <c r="Q218" s="273"/>
      <c r="R218" s="40"/>
      <c r="T218" s="171" t="s">
        <v>22</v>
      </c>
      <c r="U218" s="47" t="s">
        <v>50</v>
      </c>
      <c r="V218" s="39"/>
      <c r="W218" s="172">
        <f t="shared" si="6"/>
        <v>0</v>
      </c>
      <c r="X218" s="172">
        <v>0</v>
      </c>
      <c r="Y218" s="172">
        <f t="shared" si="7"/>
        <v>0</v>
      </c>
      <c r="Z218" s="172">
        <v>0</v>
      </c>
      <c r="AA218" s="173">
        <f t="shared" si="8"/>
        <v>0</v>
      </c>
      <c r="AR218" s="21" t="s">
        <v>276</v>
      </c>
      <c r="AT218" s="21" t="s">
        <v>272</v>
      </c>
      <c r="AU218" s="21" t="s">
        <v>282</v>
      </c>
      <c r="AY218" s="21" t="s">
        <v>271</v>
      </c>
      <c r="BE218" s="108">
        <f t="shared" si="9"/>
        <v>0</v>
      </c>
      <c r="BF218" s="108">
        <f t="shared" si="10"/>
        <v>0</v>
      </c>
      <c r="BG218" s="108">
        <f t="shared" si="11"/>
        <v>0</v>
      </c>
      <c r="BH218" s="108">
        <f t="shared" si="12"/>
        <v>0</v>
      </c>
      <c r="BI218" s="108">
        <f t="shared" si="13"/>
        <v>0</v>
      </c>
      <c r="BJ218" s="21" t="s">
        <v>90</v>
      </c>
      <c r="BK218" s="108">
        <f t="shared" si="14"/>
        <v>0</v>
      </c>
      <c r="BL218" s="21" t="s">
        <v>276</v>
      </c>
      <c r="BM218" s="21" t="s">
        <v>400</v>
      </c>
    </row>
    <row r="219" spans="2:65" s="1" customFormat="1" ht="28.9" customHeight="1">
      <c r="B219" s="38"/>
      <c r="C219" s="206" t="s">
        <v>401</v>
      </c>
      <c r="D219" s="206" t="s">
        <v>381</v>
      </c>
      <c r="E219" s="207" t="s">
        <v>402</v>
      </c>
      <c r="F219" s="289" t="s">
        <v>403</v>
      </c>
      <c r="G219" s="289"/>
      <c r="H219" s="289"/>
      <c r="I219" s="289"/>
      <c r="J219" s="208" t="s">
        <v>375</v>
      </c>
      <c r="K219" s="209">
        <v>2</v>
      </c>
      <c r="L219" s="290">
        <v>0</v>
      </c>
      <c r="M219" s="291"/>
      <c r="N219" s="292">
        <f t="shared" si="5"/>
        <v>0</v>
      </c>
      <c r="O219" s="273"/>
      <c r="P219" s="273"/>
      <c r="Q219" s="273"/>
      <c r="R219" s="40"/>
      <c r="T219" s="171" t="s">
        <v>22</v>
      </c>
      <c r="U219" s="47" t="s">
        <v>50</v>
      </c>
      <c r="V219" s="39"/>
      <c r="W219" s="172">
        <f t="shared" si="6"/>
        <v>0</v>
      </c>
      <c r="X219" s="172">
        <v>0</v>
      </c>
      <c r="Y219" s="172">
        <f t="shared" si="7"/>
        <v>0</v>
      </c>
      <c r="Z219" s="172">
        <v>0</v>
      </c>
      <c r="AA219" s="173">
        <f t="shared" si="8"/>
        <v>0</v>
      </c>
      <c r="AR219" s="21" t="s">
        <v>320</v>
      </c>
      <c r="AT219" s="21" t="s">
        <v>381</v>
      </c>
      <c r="AU219" s="21" t="s">
        <v>282</v>
      </c>
      <c r="AY219" s="21" t="s">
        <v>271</v>
      </c>
      <c r="BE219" s="108">
        <f t="shared" si="9"/>
        <v>0</v>
      </c>
      <c r="BF219" s="108">
        <f t="shared" si="10"/>
        <v>0</v>
      </c>
      <c r="BG219" s="108">
        <f t="shared" si="11"/>
        <v>0</v>
      </c>
      <c r="BH219" s="108">
        <f t="shared" si="12"/>
        <v>0</v>
      </c>
      <c r="BI219" s="108">
        <f t="shared" si="13"/>
        <v>0</v>
      </c>
      <c r="BJ219" s="21" t="s">
        <v>90</v>
      </c>
      <c r="BK219" s="108">
        <f t="shared" si="14"/>
        <v>0</v>
      </c>
      <c r="BL219" s="21" t="s">
        <v>276</v>
      </c>
      <c r="BM219" s="21" t="s">
        <v>404</v>
      </c>
    </row>
    <row r="220" spans="2:65" s="1" customFormat="1" ht="28.9" customHeight="1">
      <c r="B220" s="38"/>
      <c r="C220" s="206" t="s">
        <v>405</v>
      </c>
      <c r="D220" s="206" t="s">
        <v>381</v>
      </c>
      <c r="E220" s="207" t="s">
        <v>406</v>
      </c>
      <c r="F220" s="289" t="s">
        <v>407</v>
      </c>
      <c r="G220" s="289"/>
      <c r="H220" s="289"/>
      <c r="I220" s="289"/>
      <c r="J220" s="208" t="s">
        <v>375</v>
      </c>
      <c r="K220" s="209">
        <v>2</v>
      </c>
      <c r="L220" s="290">
        <v>0</v>
      </c>
      <c r="M220" s="291"/>
      <c r="N220" s="292">
        <f t="shared" si="5"/>
        <v>0</v>
      </c>
      <c r="O220" s="273"/>
      <c r="P220" s="273"/>
      <c r="Q220" s="273"/>
      <c r="R220" s="40"/>
      <c r="T220" s="171" t="s">
        <v>22</v>
      </c>
      <c r="U220" s="47" t="s">
        <v>50</v>
      </c>
      <c r="V220" s="39"/>
      <c r="W220" s="172">
        <f t="shared" si="6"/>
        <v>0</v>
      </c>
      <c r="X220" s="172">
        <v>0</v>
      </c>
      <c r="Y220" s="172">
        <f t="shared" si="7"/>
        <v>0</v>
      </c>
      <c r="Z220" s="172">
        <v>0</v>
      </c>
      <c r="AA220" s="173">
        <f t="shared" si="8"/>
        <v>0</v>
      </c>
      <c r="AR220" s="21" t="s">
        <v>320</v>
      </c>
      <c r="AT220" s="21" t="s">
        <v>381</v>
      </c>
      <c r="AU220" s="21" t="s">
        <v>282</v>
      </c>
      <c r="AY220" s="21" t="s">
        <v>271</v>
      </c>
      <c r="BE220" s="108">
        <f t="shared" si="9"/>
        <v>0</v>
      </c>
      <c r="BF220" s="108">
        <f t="shared" si="10"/>
        <v>0</v>
      </c>
      <c r="BG220" s="108">
        <f t="shared" si="11"/>
        <v>0</v>
      </c>
      <c r="BH220" s="108">
        <f t="shared" si="12"/>
        <v>0</v>
      </c>
      <c r="BI220" s="108">
        <f t="shared" si="13"/>
        <v>0</v>
      </c>
      <c r="BJ220" s="21" t="s">
        <v>90</v>
      </c>
      <c r="BK220" s="108">
        <f t="shared" si="14"/>
        <v>0</v>
      </c>
      <c r="BL220" s="21" t="s">
        <v>276</v>
      </c>
      <c r="BM220" s="21" t="s">
        <v>408</v>
      </c>
    </row>
    <row r="221" spans="2:65" s="1" customFormat="1" ht="28.9" customHeight="1">
      <c r="B221" s="38"/>
      <c r="C221" s="167" t="s">
        <v>409</v>
      </c>
      <c r="D221" s="167" t="s">
        <v>272</v>
      </c>
      <c r="E221" s="168" t="s">
        <v>410</v>
      </c>
      <c r="F221" s="283" t="s">
        <v>411</v>
      </c>
      <c r="G221" s="283"/>
      <c r="H221" s="283"/>
      <c r="I221" s="283"/>
      <c r="J221" s="169" t="s">
        <v>375</v>
      </c>
      <c r="K221" s="170">
        <v>4</v>
      </c>
      <c r="L221" s="272">
        <v>0</v>
      </c>
      <c r="M221" s="284"/>
      <c r="N221" s="273">
        <f t="shared" si="5"/>
        <v>0</v>
      </c>
      <c r="O221" s="273"/>
      <c r="P221" s="273"/>
      <c r="Q221" s="273"/>
      <c r="R221" s="40"/>
      <c r="T221" s="171" t="s">
        <v>22</v>
      </c>
      <c r="U221" s="47" t="s">
        <v>50</v>
      </c>
      <c r="V221" s="39"/>
      <c r="W221" s="172">
        <f t="shared" si="6"/>
        <v>0</v>
      </c>
      <c r="X221" s="172">
        <v>5.1999999999999997E-5</v>
      </c>
      <c r="Y221" s="172">
        <f t="shared" si="7"/>
        <v>2.0799999999999999E-4</v>
      </c>
      <c r="Z221" s="172">
        <v>0</v>
      </c>
      <c r="AA221" s="173">
        <f t="shared" si="8"/>
        <v>0</v>
      </c>
      <c r="AR221" s="21" t="s">
        <v>276</v>
      </c>
      <c r="AT221" s="21" t="s">
        <v>272</v>
      </c>
      <c r="AU221" s="21" t="s">
        <v>282</v>
      </c>
      <c r="AY221" s="21" t="s">
        <v>271</v>
      </c>
      <c r="BE221" s="108">
        <f t="shared" si="9"/>
        <v>0</v>
      </c>
      <c r="BF221" s="108">
        <f t="shared" si="10"/>
        <v>0</v>
      </c>
      <c r="BG221" s="108">
        <f t="shared" si="11"/>
        <v>0</v>
      </c>
      <c r="BH221" s="108">
        <f t="shared" si="12"/>
        <v>0</v>
      </c>
      <c r="BI221" s="108">
        <f t="shared" si="13"/>
        <v>0</v>
      </c>
      <c r="BJ221" s="21" t="s">
        <v>90</v>
      </c>
      <c r="BK221" s="108">
        <f t="shared" si="14"/>
        <v>0</v>
      </c>
      <c r="BL221" s="21" t="s">
        <v>276</v>
      </c>
      <c r="BM221" s="21" t="s">
        <v>412</v>
      </c>
    </row>
    <row r="222" spans="2:65" s="1" customFormat="1" ht="20.45" customHeight="1">
      <c r="B222" s="38"/>
      <c r="C222" s="206" t="s">
        <v>413</v>
      </c>
      <c r="D222" s="206" t="s">
        <v>381</v>
      </c>
      <c r="E222" s="207" t="s">
        <v>414</v>
      </c>
      <c r="F222" s="289" t="s">
        <v>415</v>
      </c>
      <c r="G222" s="289"/>
      <c r="H222" s="289"/>
      <c r="I222" s="289"/>
      <c r="J222" s="208" t="s">
        <v>416</v>
      </c>
      <c r="K222" s="209">
        <v>12</v>
      </c>
      <c r="L222" s="290">
        <v>0</v>
      </c>
      <c r="M222" s="291"/>
      <c r="N222" s="292">
        <f t="shared" si="5"/>
        <v>0</v>
      </c>
      <c r="O222" s="273"/>
      <c r="P222" s="273"/>
      <c r="Q222" s="273"/>
      <c r="R222" s="40"/>
      <c r="T222" s="171" t="s">
        <v>22</v>
      </c>
      <c r="U222" s="47" t="s">
        <v>50</v>
      </c>
      <c r="V222" s="39"/>
      <c r="W222" s="172">
        <f t="shared" si="6"/>
        <v>0</v>
      </c>
      <c r="X222" s="172">
        <v>0</v>
      </c>
      <c r="Y222" s="172">
        <f t="shared" si="7"/>
        <v>0</v>
      </c>
      <c r="Z222" s="172">
        <v>0</v>
      </c>
      <c r="AA222" s="173">
        <f t="shared" si="8"/>
        <v>0</v>
      </c>
      <c r="AR222" s="21" t="s">
        <v>320</v>
      </c>
      <c r="AT222" s="21" t="s">
        <v>381</v>
      </c>
      <c r="AU222" s="21" t="s">
        <v>282</v>
      </c>
      <c r="AY222" s="21" t="s">
        <v>271</v>
      </c>
      <c r="BE222" s="108">
        <f t="shared" si="9"/>
        <v>0</v>
      </c>
      <c r="BF222" s="108">
        <f t="shared" si="10"/>
        <v>0</v>
      </c>
      <c r="BG222" s="108">
        <f t="shared" si="11"/>
        <v>0</v>
      </c>
      <c r="BH222" s="108">
        <f t="shared" si="12"/>
        <v>0</v>
      </c>
      <c r="BI222" s="108">
        <f t="shared" si="13"/>
        <v>0</v>
      </c>
      <c r="BJ222" s="21" t="s">
        <v>90</v>
      </c>
      <c r="BK222" s="108">
        <f t="shared" si="14"/>
        <v>0</v>
      </c>
      <c r="BL222" s="21" t="s">
        <v>276</v>
      </c>
      <c r="BM222" s="21" t="s">
        <v>417</v>
      </c>
    </row>
    <row r="223" spans="2:65" s="1" customFormat="1" ht="28.9" customHeight="1">
      <c r="B223" s="38"/>
      <c r="C223" s="206" t="s">
        <v>418</v>
      </c>
      <c r="D223" s="206" t="s">
        <v>381</v>
      </c>
      <c r="E223" s="207" t="s">
        <v>419</v>
      </c>
      <c r="F223" s="289" t="s">
        <v>420</v>
      </c>
      <c r="G223" s="289"/>
      <c r="H223" s="289"/>
      <c r="I223" s="289"/>
      <c r="J223" s="208" t="s">
        <v>308</v>
      </c>
      <c r="K223" s="209">
        <v>8.4</v>
      </c>
      <c r="L223" s="290">
        <v>0</v>
      </c>
      <c r="M223" s="291"/>
      <c r="N223" s="292">
        <f t="shared" si="5"/>
        <v>0</v>
      </c>
      <c r="O223" s="273"/>
      <c r="P223" s="273"/>
      <c r="Q223" s="273"/>
      <c r="R223" s="40"/>
      <c r="T223" s="171" t="s">
        <v>22</v>
      </c>
      <c r="U223" s="47" t="s">
        <v>50</v>
      </c>
      <c r="V223" s="39"/>
      <c r="W223" s="172">
        <f t="shared" si="6"/>
        <v>0</v>
      </c>
      <c r="X223" s="172">
        <v>0</v>
      </c>
      <c r="Y223" s="172">
        <f t="shared" si="7"/>
        <v>0</v>
      </c>
      <c r="Z223" s="172">
        <v>0</v>
      </c>
      <c r="AA223" s="173">
        <f t="shared" si="8"/>
        <v>0</v>
      </c>
      <c r="AR223" s="21" t="s">
        <v>320</v>
      </c>
      <c r="AT223" s="21" t="s">
        <v>381</v>
      </c>
      <c r="AU223" s="21" t="s">
        <v>282</v>
      </c>
      <c r="AY223" s="21" t="s">
        <v>271</v>
      </c>
      <c r="BE223" s="108">
        <f t="shared" si="9"/>
        <v>0</v>
      </c>
      <c r="BF223" s="108">
        <f t="shared" si="10"/>
        <v>0</v>
      </c>
      <c r="BG223" s="108">
        <f t="shared" si="11"/>
        <v>0</v>
      </c>
      <c r="BH223" s="108">
        <f t="shared" si="12"/>
        <v>0</v>
      </c>
      <c r="BI223" s="108">
        <f t="shared" si="13"/>
        <v>0</v>
      </c>
      <c r="BJ223" s="21" t="s">
        <v>90</v>
      </c>
      <c r="BK223" s="108">
        <f t="shared" si="14"/>
        <v>0</v>
      </c>
      <c r="BL223" s="21" t="s">
        <v>276</v>
      </c>
      <c r="BM223" s="21" t="s">
        <v>421</v>
      </c>
    </row>
    <row r="224" spans="2:65" s="1" customFormat="1" ht="28.9" customHeight="1">
      <c r="B224" s="38"/>
      <c r="C224" s="206" t="s">
        <v>422</v>
      </c>
      <c r="D224" s="206" t="s">
        <v>381</v>
      </c>
      <c r="E224" s="207" t="s">
        <v>423</v>
      </c>
      <c r="F224" s="289" t="s">
        <v>424</v>
      </c>
      <c r="G224" s="289"/>
      <c r="H224" s="289"/>
      <c r="I224" s="289"/>
      <c r="J224" s="208" t="s">
        <v>416</v>
      </c>
      <c r="K224" s="209">
        <v>12</v>
      </c>
      <c r="L224" s="290">
        <v>0</v>
      </c>
      <c r="M224" s="291"/>
      <c r="N224" s="292">
        <f t="shared" si="5"/>
        <v>0</v>
      </c>
      <c r="O224" s="273"/>
      <c r="P224" s="273"/>
      <c r="Q224" s="273"/>
      <c r="R224" s="40"/>
      <c r="T224" s="171" t="s">
        <v>22</v>
      </c>
      <c r="U224" s="47" t="s">
        <v>50</v>
      </c>
      <c r="V224" s="39"/>
      <c r="W224" s="172">
        <f t="shared" si="6"/>
        <v>0</v>
      </c>
      <c r="X224" s="172">
        <v>0</v>
      </c>
      <c r="Y224" s="172">
        <f t="shared" si="7"/>
        <v>0</v>
      </c>
      <c r="Z224" s="172">
        <v>0</v>
      </c>
      <c r="AA224" s="173">
        <f t="shared" si="8"/>
        <v>0</v>
      </c>
      <c r="AR224" s="21" t="s">
        <v>320</v>
      </c>
      <c r="AT224" s="21" t="s">
        <v>381</v>
      </c>
      <c r="AU224" s="21" t="s">
        <v>282</v>
      </c>
      <c r="AY224" s="21" t="s">
        <v>271</v>
      </c>
      <c r="BE224" s="108">
        <f t="shared" si="9"/>
        <v>0</v>
      </c>
      <c r="BF224" s="108">
        <f t="shared" si="10"/>
        <v>0</v>
      </c>
      <c r="BG224" s="108">
        <f t="shared" si="11"/>
        <v>0</v>
      </c>
      <c r="BH224" s="108">
        <f t="shared" si="12"/>
        <v>0</v>
      </c>
      <c r="BI224" s="108">
        <f t="shared" si="13"/>
        <v>0</v>
      </c>
      <c r="BJ224" s="21" t="s">
        <v>90</v>
      </c>
      <c r="BK224" s="108">
        <f t="shared" si="14"/>
        <v>0</v>
      </c>
      <c r="BL224" s="21" t="s">
        <v>276</v>
      </c>
      <c r="BM224" s="21" t="s">
        <v>425</v>
      </c>
    </row>
    <row r="225" spans="2:65" s="1" customFormat="1" ht="20.45" customHeight="1">
      <c r="B225" s="38"/>
      <c r="C225" s="206" t="s">
        <v>426</v>
      </c>
      <c r="D225" s="206" t="s">
        <v>381</v>
      </c>
      <c r="E225" s="207" t="s">
        <v>427</v>
      </c>
      <c r="F225" s="289" t="s">
        <v>428</v>
      </c>
      <c r="G225" s="289"/>
      <c r="H225" s="289"/>
      <c r="I225" s="289"/>
      <c r="J225" s="208" t="s">
        <v>275</v>
      </c>
      <c r="K225" s="209">
        <v>4</v>
      </c>
      <c r="L225" s="290">
        <v>0</v>
      </c>
      <c r="M225" s="291"/>
      <c r="N225" s="292">
        <f t="shared" si="5"/>
        <v>0</v>
      </c>
      <c r="O225" s="273"/>
      <c r="P225" s="273"/>
      <c r="Q225" s="273"/>
      <c r="R225" s="40"/>
      <c r="T225" s="171" t="s">
        <v>22</v>
      </c>
      <c r="U225" s="47" t="s">
        <v>50</v>
      </c>
      <c r="V225" s="39"/>
      <c r="W225" s="172">
        <f t="shared" si="6"/>
        <v>0</v>
      </c>
      <c r="X225" s="172">
        <v>0</v>
      </c>
      <c r="Y225" s="172">
        <f t="shared" si="7"/>
        <v>0</v>
      </c>
      <c r="Z225" s="172">
        <v>0</v>
      </c>
      <c r="AA225" s="173">
        <f t="shared" si="8"/>
        <v>0</v>
      </c>
      <c r="AR225" s="21" t="s">
        <v>320</v>
      </c>
      <c r="AT225" s="21" t="s">
        <v>381</v>
      </c>
      <c r="AU225" s="21" t="s">
        <v>282</v>
      </c>
      <c r="AY225" s="21" t="s">
        <v>271</v>
      </c>
      <c r="BE225" s="108">
        <f t="shared" si="9"/>
        <v>0</v>
      </c>
      <c r="BF225" s="108">
        <f t="shared" si="10"/>
        <v>0</v>
      </c>
      <c r="BG225" s="108">
        <f t="shared" si="11"/>
        <v>0</v>
      </c>
      <c r="BH225" s="108">
        <f t="shared" si="12"/>
        <v>0</v>
      </c>
      <c r="BI225" s="108">
        <f t="shared" si="13"/>
        <v>0</v>
      </c>
      <c r="BJ225" s="21" t="s">
        <v>90</v>
      </c>
      <c r="BK225" s="108">
        <f t="shared" si="14"/>
        <v>0</v>
      </c>
      <c r="BL225" s="21" t="s">
        <v>276</v>
      </c>
      <c r="BM225" s="21" t="s">
        <v>429</v>
      </c>
    </row>
    <row r="226" spans="2:65" s="1" customFormat="1" ht="40.15" customHeight="1">
      <c r="B226" s="38"/>
      <c r="C226" s="167" t="s">
        <v>430</v>
      </c>
      <c r="D226" s="167" t="s">
        <v>272</v>
      </c>
      <c r="E226" s="168" t="s">
        <v>431</v>
      </c>
      <c r="F226" s="283" t="s">
        <v>432</v>
      </c>
      <c r="G226" s="283"/>
      <c r="H226" s="283"/>
      <c r="I226" s="283"/>
      <c r="J226" s="169" t="s">
        <v>375</v>
      </c>
      <c r="K226" s="170">
        <v>4</v>
      </c>
      <c r="L226" s="272">
        <v>0</v>
      </c>
      <c r="M226" s="284"/>
      <c r="N226" s="273">
        <f t="shared" si="5"/>
        <v>0</v>
      </c>
      <c r="O226" s="273"/>
      <c r="P226" s="273"/>
      <c r="Q226" s="273"/>
      <c r="R226" s="40"/>
      <c r="T226" s="171" t="s">
        <v>22</v>
      </c>
      <c r="U226" s="47" t="s">
        <v>50</v>
      </c>
      <c r="V226" s="39"/>
      <c r="W226" s="172">
        <f t="shared" si="6"/>
        <v>0</v>
      </c>
      <c r="X226" s="172">
        <v>0</v>
      </c>
      <c r="Y226" s="172">
        <f t="shared" si="7"/>
        <v>0</v>
      </c>
      <c r="Z226" s="172">
        <v>0</v>
      </c>
      <c r="AA226" s="173">
        <f t="shared" si="8"/>
        <v>0</v>
      </c>
      <c r="AR226" s="21" t="s">
        <v>276</v>
      </c>
      <c r="AT226" s="21" t="s">
        <v>272</v>
      </c>
      <c r="AU226" s="21" t="s">
        <v>282</v>
      </c>
      <c r="AY226" s="21" t="s">
        <v>271</v>
      </c>
      <c r="BE226" s="108">
        <f t="shared" si="9"/>
        <v>0</v>
      </c>
      <c r="BF226" s="108">
        <f t="shared" si="10"/>
        <v>0</v>
      </c>
      <c r="BG226" s="108">
        <f t="shared" si="11"/>
        <v>0</v>
      </c>
      <c r="BH226" s="108">
        <f t="shared" si="12"/>
        <v>0</v>
      </c>
      <c r="BI226" s="108">
        <f t="shared" si="13"/>
        <v>0</v>
      </c>
      <c r="BJ226" s="21" t="s">
        <v>90</v>
      </c>
      <c r="BK226" s="108">
        <f t="shared" si="14"/>
        <v>0</v>
      </c>
      <c r="BL226" s="21" t="s">
        <v>276</v>
      </c>
      <c r="BM226" s="21" t="s">
        <v>433</v>
      </c>
    </row>
    <row r="227" spans="2:65" s="1" customFormat="1" ht="20.45" customHeight="1">
      <c r="B227" s="38"/>
      <c r="C227" s="206" t="s">
        <v>434</v>
      </c>
      <c r="D227" s="206" t="s">
        <v>381</v>
      </c>
      <c r="E227" s="207" t="s">
        <v>435</v>
      </c>
      <c r="F227" s="289" t="s">
        <v>436</v>
      </c>
      <c r="G227" s="289"/>
      <c r="H227" s="289"/>
      <c r="I227" s="289"/>
      <c r="J227" s="208" t="s">
        <v>314</v>
      </c>
      <c r="K227" s="209">
        <v>0.20100000000000001</v>
      </c>
      <c r="L227" s="290">
        <v>0</v>
      </c>
      <c r="M227" s="291"/>
      <c r="N227" s="292">
        <f t="shared" si="5"/>
        <v>0</v>
      </c>
      <c r="O227" s="273"/>
      <c r="P227" s="273"/>
      <c r="Q227" s="273"/>
      <c r="R227" s="40"/>
      <c r="T227" s="171" t="s">
        <v>22</v>
      </c>
      <c r="U227" s="47" t="s">
        <v>50</v>
      </c>
      <c r="V227" s="39"/>
      <c r="W227" s="172">
        <f t="shared" si="6"/>
        <v>0</v>
      </c>
      <c r="X227" s="172">
        <v>0.2</v>
      </c>
      <c r="Y227" s="172">
        <f t="shared" si="7"/>
        <v>4.0200000000000007E-2</v>
      </c>
      <c r="Z227" s="172">
        <v>0</v>
      </c>
      <c r="AA227" s="173">
        <f t="shared" si="8"/>
        <v>0</v>
      </c>
      <c r="AR227" s="21" t="s">
        <v>320</v>
      </c>
      <c r="AT227" s="21" t="s">
        <v>381</v>
      </c>
      <c r="AU227" s="21" t="s">
        <v>282</v>
      </c>
      <c r="AY227" s="21" t="s">
        <v>271</v>
      </c>
      <c r="BE227" s="108">
        <f t="shared" si="9"/>
        <v>0</v>
      </c>
      <c r="BF227" s="108">
        <f t="shared" si="10"/>
        <v>0</v>
      </c>
      <c r="BG227" s="108">
        <f t="shared" si="11"/>
        <v>0</v>
      </c>
      <c r="BH227" s="108">
        <f t="shared" si="12"/>
        <v>0</v>
      </c>
      <c r="BI227" s="108">
        <f t="shared" si="13"/>
        <v>0</v>
      </c>
      <c r="BJ227" s="21" t="s">
        <v>90</v>
      </c>
      <c r="BK227" s="108">
        <f t="shared" si="14"/>
        <v>0</v>
      </c>
      <c r="BL227" s="21" t="s">
        <v>276</v>
      </c>
      <c r="BM227" s="21" t="s">
        <v>437</v>
      </c>
    </row>
    <row r="228" spans="2:65" s="1" customFormat="1" ht="40.15" customHeight="1">
      <c r="B228" s="38"/>
      <c r="C228" s="167" t="s">
        <v>438</v>
      </c>
      <c r="D228" s="167" t="s">
        <v>272</v>
      </c>
      <c r="E228" s="168" t="s">
        <v>439</v>
      </c>
      <c r="F228" s="283" t="s">
        <v>440</v>
      </c>
      <c r="G228" s="283"/>
      <c r="H228" s="283"/>
      <c r="I228" s="283"/>
      <c r="J228" s="169" t="s">
        <v>360</v>
      </c>
      <c r="K228" s="170">
        <v>1E-3</v>
      </c>
      <c r="L228" s="272">
        <v>0</v>
      </c>
      <c r="M228" s="284"/>
      <c r="N228" s="273">
        <f t="shared" si="5"/>
        <v>0</v>
      </c>
      <c r="O228" s="273"/>
      <c r="P228" s="273"/>
      <c r="Q228" s="273"/>
      <c r="R228" s="40"/>
      <c r="T228" s="171" t="s">
        <v>22</v>
      </c>
      <c r="U228" s="47" t="s">
        <v>50</v>
      </c>
      <c r="V228" s="39"/>
      <c r="W228" s="172">
        <f t="shared" si="6"/>
        <v>0</v>
      </c>
      <c r="X228" s="172">
        <v>0</v>
      </c>
      <c r="Y228" s="172">
        <f t="shared" si="7"/>
        <v>0</v>
      </c>
      <c r="Z228" s="172">
        <v>0</v>
      </c>
      <c r="AA228" s="173">
        <f t="shared" si="8"/>
        <v>0</v>
      </c>
      <c r="AR228" s="21" t="s">
        <v>276</v>
      </c>
      <c r="AT228" s="21" t="s">
        <v>272</v>
      </c>
      <c r="AU228" s="21" t="s">
        <v>282</v>
      </c>
      <c r="AY228" s="21" t="s">
        <v>271</v>
      </c>
      <c r="BE228" s="108">
        <f t="shared" si="9"/>
        <v>0</v>
      </c>
      <c r="BF228" s="108">
        <f t="shared" si="10"/>
        <v>0</v>
      </c>
      <c r="BG228" s="108">
        <f t="shared" si="11"/>
        <v>0</v>
      </c>
      <c r="BH228" s="108">
        <f t="shared" si="12"/>
        <v>0</v>
      </c>
      <c r="BI228" s="108">
        <f t="shared" si="13"/>
        <v>0</v>
      </c>
      <c r="BJ228" s="21" t="s">
        <v>90</v>
      </c>
      <c r="BK228" s="108">
        <f t="shared" si="14"/>
        <v>0</v>
      </c>
      <c r="BL228" s="21" t="s">
        <v>276</v>
      </c>
      <c r="BM228" s="21" t="s">
        <v>441</v>
      </c>
    </row>
    <row r="229" spans="2:65" s="10" customFormat="1" ht="20.45" customHeight="1">
      <c r="B229" s="174"/>
      <c r="C229" s="175"/>
      <c r="D229" s="175"/>
      <c r="E229" s="176" t="s">
        <v>22</v>
      </c>
      <c r="F229" s="287" t="s">
        <v>442</v>
      </c>
      <c r="G229" s="288"/>
      <c r="H229" s="288"/>
      <c r="I229" s="288"/>
      <c r="J229" s="175"/>
      <c r="K229" s="177">
        <v>1E-3</v>
      </c>
      <c r="L229" s="175"/>
      <c r="M229" s="175"/>
      <c r="N229" s="175"/>
      <c r="O229" s="175"/>
      <c r="P229" s="175"/>
      <c r="Q229" s="175"/>
      <c r="R229" s="178"/>
      <c r="T229" s="179"/>
      <c r="U229" s="175"/>
      <c r="V229" s="175"/>
      <c r="W229" s="175"/>
      <c r="X229" s="175"/>
      <c r="Y229" s="175"/>
      <c r="Z229" s="175"/>
      <c r="AA229" s="180"/>
      <c r="AT229" s="181" t="s">
        <v>279</v>
      </c>
      <c r="AU229" s="181" t="s">
        <v>282</v>
      </c>
      <c r="AV229" s="10" t="s">
        <v>108</v>
      </c>
      <c r="AW229" s="10" t="s">
        <v>40</v>
      </c>
      <c r="AX229" s="10" t="s">
        <v>90</v>
      </c>
      <c r="AY229" s="181" t="s">
        <v>271</v>
      </c>
    </row>
    <row r="230" spans="2:65" s="1" customFormat="1" ht="28.9" customHeight="1">
      <c r="B230" s="38"/>
      <c r="C230" s="206" t="s">
        <v>443</v>
      </c>
      <c r="D230" s="206" t="s">
        <v>381</v>
      </c>
      <c r="E230" s="207" t="s">
        <v>444</v>
      </c>
      <c r="F230" s="289" t="s">
        <v>445</v>
      </c>
      <c r="G230" s="289"/>
      <c r="H230" s="289"/>
      <c r="I230" s="289"/>
      <c r="J230" s="208" t="s">
        <v>446</v>
      </c>
      <c r="K230" s="209">
        <v>0.8</v>
      </c>
      <c r="L230" s="290">
        <v>0</v>
      </c>
      <c r="M230" s="291"/>
      <c r="N230" s="292">
        <f t="shared" ref="N230:N235" si="15">ROUND(L230*K230,1)</f>
        <v>0</v>
      </c>
      <c r="O230" s="273"/>
      <c r="P230" s="273"/>
      <c r="Q230" s="273"/>
      <c r="R230" s="40"/>
      <c r="T230" s="171" t="s">
        <v>22</v>
      </c>
      <c r="U230" s="47" t="s">
        <v>50</v>
      </c>
      <c r="V230" s="39"/>
      <c r="W230" s="172">
        <f t="shared" ref="W230:W235" si="16">V230*K230</f>
        <v>0</v>
      </c>
      <c r="X230" s="172">
        <v>1E-3</v>
      </c>
      <c r="Y230" s="172">
        <f t="shared" ref="Y230:Y235" si="17">X230*K230</f>
        <v>8.0000000000000004E-4</v>
      </c>
      <c r="Z230" s="172">
        <v>0</v>
      </c>
      <c r="AA230" s="173">
        <f t="shared" ref="AA230:AA235" si="18">Z230*K230</f>
        <v>0</v>
      </c>
      <c r="AR230" s="21" t="s">
        <v>320</v>
      </c>
      <c r="AT230" s="21" t="s">
        <v>381</v>
      </c>
      <c r="AU230" s="21" t="s">
        <v>282</v>
      </c>
      <c r="AY230" s="21" t="s">
        <v>271</v>
      </c>
      <c r="BE230" s="108">
        <f t="shared" ref="BE230:BE235" si="19">IF(U230="základní",N230,0)</f>
        <v>0</v>
      </c>
      <c r="BF230" s="108">
        <f t="shared" ref="BF230:BF235" si="20">IF(U230="snížená",N230,0)</f>
        <v>0</v>
      </c>
      <c r="BG230" s="108">
        <f t="shared" ref="BG230:BG235" si="21">IF(U230="zákl. přenesená",N230,0)</f>
        <v>0</v>
      </c>
      <c r="BH230" s="108">
        <f t="shared" ref="BH230:BH235" si="22">IF(U230="sníž. přenesená",N230,0)</f>
        <v>0</v>
      </c>
      <c r="BI230" s="108">
        <f t="shared" ref="BI230:BI235" si="23">IF(U230="nulová",N230,0)</f>
        <v>0</v>
      </c>
      <c r="BJ230" s="21" t="s">
        <v>90</v>
      </c>
      <c r="BK230" s="108">
        <f t="shared" ref="BK230:BK235" si="24">ROUND(L230*K230,1)</f>
        <v>0</v>
      </c>
      <c r="BL230" s="21" t="s">
        <v>276</v>
      </c>
      <c r="BM230" s="21" t="s">
        <v>447</v>
      </c>
    </row>
    <row r="231" spans="2:65" s="1" customFormat="1" ht="20.45" customHeight="1">
      <c r="B231" s="38"/>
      <c r="C231" s="167" t="s">
        <v>448</v>
      </c>
      <c r="D231" s="167" t="s">
        <v>272</v>
      </c>
      <c r="E231" s="168" t="s">
        <v>449</v>
      </c>
      <c r="F231" s="283" t="s">
        <v>450</v>
      </c>
      <c r="G231" s="283"/>
      <c r="H231" s="283"/>
      <c r="I231" s="283"/>
      <c r="J231" s="169" t="s">
        <v>314</v>
      </c>
      <c r="K231" s="170">
        <v>0.2</v>
      </c>
      <c r="L231" s="272">
        <v>0</v>
      </c>
      <c r="M231" s="284"/>
      <c r="N231" s="273">
        <f t="shared" si="15"/>
        <v>0</v>
      </c>
      <c r="O231" s="273"/>
      <c r="P231" s="273"/>
      <c r="Q231" s="273"/>
      <c r="R231" s="40"/>
      <c r="T231" s="171" t="s">
        <v>22</v>
      </c>
      <c r="U231" s="47" t="s">
        <v>50</v>
      </c>
      <c r="V231" s="39"/>
      <c r="W231" s="172">
        <f t="shared" si="16"/>
        <v>0</v>
      </c>
      <c r="X231" s="172">
        <v>0</v>
      </c>
      <c r="Y231" s="172">
        <f t="shared" si="17"/>
        <v>0</v>
      </c>
      <c r="Z231" s="172">
        <v>0</v>
      </c>
      <c r="AA231" s="173">
        <f t="shared" si="18"/>
        <v>0</v>
      </c>
      <c r="AR231" s="21" t="s">
        <v>276</v>
      </c>
      <c r="AT231" s="21" t="s">
        <v>272</v>
      </c>
      <c r="AU231" s="21" t="s">
        <v>282</v>
      </c>
      <c r="AY231" s="21" t="s">
        <v>271</v>
      </c>
      <c r="BE231" s="108">
        <f t="shared" si="19"/>
        <v>0</v>
      </c>
      <c r="BF231" s="108">
        <f t="shared" si="20"/>
        <v>0</v>
      </c>
      <c r="BG231" s="108">
        <f t="shared" si="21"/>
        <v>0</v>
      </c>
      <c r="BH231" s="108">
        <f t="shared" si="22"/>
        <v>0</v>
      </c>
      <c r="BI231" s="108">
        <f t="shared" si="23"/>
        <v>0</v>
      </c>
      <c r="BJ231" s="21" t="s">
        <v>90</v>
      </c>
      <c r="BK231" s="108">
        <f t="shared" si="24"/>
        <v>0</v>
      </c>
      <c r="BL231" s="21" t="s">
        <v>276</v>
      </c>
      <c r="BM231" s="21" t="s">
        <v>451</v>
      </c>
    </row>
    <row r="232" spans="2:65" s="1" customFormat="1" ht="20.45" customHeight="1">
      <c r="B232" s="38"/>
      <c r="C232" s="206" t="s">
        <v>452</v>
      </c>
      <c r="D232" s="206" t="s">
        <v>381</v>
      </c>
      <c r="E232" s="207" t="s">
        <v>453</v>
      </c>
      <c r="F232" s="289" t="s">
        <v>454</v>
      </c>
      <c r="G232" s="289"/>
      <c r="H232" s="289"/>
      <c r="I232" s="289"/>
      <c r="J232" s="208" t="s">
        <v>314</v>
      </c>
      <c r="K232" s="209">
        <v>0.2</v>
      </c>
      <c r="L232" s="290">
        <v>0</v>
      </c>
      <c r="M232" s="291"/>
      <c r="N232" s="292">
        <f t="shared" si="15"/>
        <v>0</v>
      </c>
      <c r="O232" s="273"/>
      <c r="P232" s="273"/>
      <c r="Q232" s="273"/>
      <c r="R232" s="40"/>
      <c r="T232" s="171" t="s">
        <v>22</v>
      </c>
      <c r="U232" s="47" t="s">
        <v>50</v>
      </c>
      <c r="V232" s="39"/>
      <c r="W232" s="172">
        <f t="shared" si="16"/>
        <v>0</v>
      </c>
      <c r="X232" s="172">
        <v>1</v>
      </c>
      <c r="Y232" s="172">
        <f t="shared" si="17"/>
        <v>0.2</v>
      </c>
      <c r="Z232" s="172">
        <v>0</v>
      </c>
      <c r="AA232" s="173">
        <f t="shared" si="18"/>
        <v>0</v>
      </c>
      <c r="AR232" s="21" t="s">
        <v>320</v>
      </c>
      <c r="AT232" s="21" t="s">
        <v>381</v>
      </c>
      <c r="AU232" s="21" t="s">
        <v>282</v>
      </c>
      <c r="AY232" s="21" t="s">
        <v>271</v>
      </c>
      <c r="BE232" s="108">
        <f t="shared" si="19"/>
        <v>0</v>
      </c>
      <c r="BF232" s="108">
        <f t="shared" si="20"/>
        <v>0</v>
      </c>
      <c r="BG232" s="108">
        <f t="shared" si="21"/>
        <v>0</v>
      </c>
      <c r="BH232" s="108">
        <f t="shared" si="22"/>
        <v>0</v>
      </c>
      <c r="BI232" s="108">
        <f t="shared" si="23"/>
        <v>0</v>
      </c>
      <c r="BJ232" s="21" t="s">
        <v>90</v>
      </c>
      <c r="BK232" s="108">
        <f t="shared" si="24"/>
        <v>0</v>
      </c>
      <c r="BL232" s="21" t="s">
        <v>276</v>
      </c>
      <c r="BM232" s="21" t="s">
        <v>455</v>
      </c>
    </row>
    <row r="233" spans="2:65" s="1" customFormat="1" ht="28.9" customHeight="1">
      <c r="B233" s="38"/>
      <c r="C233" s="167" t="s">
        <v>456</v>
      </c>
      <c r="D233" s="167" t="s">
        <v>272</v>
      </c>
      <c r="E233" s="168" t="s">
        <v>457</v>
      </c>
      <c r="F233" s="283" t="s">
        <v>458</v>
      </c>
      <c r="G233" s="283"/>
      <c r="H233" s="283"/>
      <c r="I233" s="283"/>
      <c r="J233" s="169" t="s">
        <v>314</v>
      </c>
      <c r="K233" s="170">
        <v>0.2</v>
      </c>
      <c r="L233" s="272">
        <v>0</v>
      </c>
      <c r="M233" s="284"/>
      <c r="N233" s="273">
        <f t="shared" si="15"/>
        <v>0</v>
      </c>
      <c r="O233" s="273"/>
      <c r="P233" s="273"/>
      <c r="Q233" s="273"/>
      <c r="R233" s="40"/>
      <c r="T233" s="171" t="s">
        <v>22</v>
      </c>
      <c r="U233" s="47" t="s">
        <v>50</v>
      </c>
      <c r="V233" s="39"/>
      <c r="W233" s="172">
        <f t="shared" si="16"/>
        <v>0</v>
      </c>
      <c r="X233" s="172">
        <v>0</v>
      </c>
      <c r="Y233" s="172">
        <f t="shared" si="17"/>
        <v>0</v>
      </c>
      <c r="Z233" s="172">
        <v>0</v>
      </c>
      <c r="AA233" s="173">
        <f t="shared" si="18"/>
        <v>0</v>
      </c>
      <c r="AR233" s="21" t="s">
        <v>276</v>
      </c>
      <c r="AT233" s="21" t="s">
        <v>272</v>
      </c>
      <c r="AU233" s="21" t="s">
        <v>282</v>
      </c>
      <c r="AY233" s="21" t="s">
        <v>271</v>
      </c>
      <c r="BE233" s="108">
        <f t="shared" si="19"/>
        <v>0</v>
      </c>
      <c r="BF233" s="108">
        <f t="shared" si="20"/>
        <v>0</v>
      </c>
      <c r="BG233" s="108">
        <f t="shared" si="21"/>
        <v>0</v>
      </c>
      <c r="BH233" s="108">
        <f t="shared" si="22"/>
        <v>0</v>
      </c>
      <c r="BI233" s="108">
        <f t="shared" si="23"/>
        <v>0</v>
      </c>
      <c r="BJ233" s="21" t="s">
        <v>90</v>
      </c>
      <c r="BK233" s="108">
        <f t="shared" si="24"/>
        <v>0</v>
      </c>
      <c r="BL233" s="21" t="s">
        <v>276</v>
      </c>
      <c r="BM233" s="21" t="s">
        <v>459</v>
      </c>
    </row>
    <row r="234" spans="2:65" s="1" customFormat="1" ht="28.9" customHeight="1">
      <c r="B234" s="38"/>
      <c r="C234" s="167" t="s">
        <v>460</v>
      </c>
      <c r="D234" s="167" t="s">
        <v>272</v>
      </c>
      <c r="E234" s="168" t="s">
        <v>461</v>
      </c>
      <c r="F234" s="283" t="s">
        <v>462</v>
      </c>
      <c r="G234" s="283"/>
      <c r="H234" s="283"/>
      <c r="I234" s="283"/>
      <c r="J234" s="169" t="s">
        <v>314</v>
      </c>
      <c r="K234" s="170">
        <v>0.2</v>
      </c>
      <c r="L234" s="272">
        <v>0</v>
      </c>
      <c r="M234" s="284"/>
      <c r="N234" s="273">
        <f t="shared" si="15"/>
        <v>0</v>
      </c>
      <c r="O234" s="273"/>
      <c r="P234" s="273"/>
      <c r="Q234" s="273"/>
      <c r="R234" s="40"/>
      <c r="T234" s="171" t="s">
        <v>22</v>
      </c>
      <c r="U234" s="47" t="s">
        <v>50</v>
      </c>
      <c r="V234" s="39"/>
      <c r="W234" s="172">
        <f t="shared" si="16"/>
        <v>0</v>
      </c>
      <c r="X234" s="172">
        <v>0</v>
      </c>
      <c r="Y234" s="172">
        <f t="shared" si="17"/>
        <v>0</v>
      </c>
      <c r="Z234" s="172">
        <v>0</v>
      </c>
      <c r="AA234" s="173">
        <f t="shared" si="18"/>
        <v>0</v>
      </c>
      <c r="AR234" s="21" t="s">
        <v>276</v>
      </c>
      <c r="AT234" s="21" t="s">
        <v>272</v>
      </c>
      <c r="AU234" s="21" t="s">
        <v>282</v>
      </c>
      <c r="AY234" s="21" t="s">
        <v>271</v>
      </c>
      <c r="BE234" s="108">
        <f t="shared" si="19"/>
        <v>0</v>
      </c>
      <c r="BF234" s="108">
        <f t="shared" si="20"/>
        <v>0</v>
      </c>
      <c r="BG234" s="108">
        <f t="shared" si="21"/>
        <v>0</v>
      </c>
      <c r="BH234" s="108">
        <f t="shared" si="22"/>
        <v>0</v>
      </c>
      <c r="BI234" s="108">
        <f t="shared" si="23"/>
        <v>0</v>
      </c>
      <c r="BJ234" s="21" t="s">
        <v>90</v>
      </c>
      <c r="BK234" s="108">
        <f t="shared" si="24"/>
        <v>0</v>
      </c>
      <c r="BL234" s="21" t="s">
        <v>276</v>
      </c>
      <c r="BM234" s="21" t="s">
        <v>463</v>
      </c>
    </row>
    <row r="235" spans="2:65" s="1" customFormat="1" ht="20.45" customHeight="1">
      <c r="B235" s="38"/>
      <c r="C235" s="206" t="s">
        <v>464</v>
      </c>
      <c r="D235" s="206" t="s">
        <v>381</v>
      </c>
      <c r="E235" s="207" t="s">
        <v>465</v>
      </c>
      <c r="F235" s="289" t="s">
        <v>466</v>
      </c>
      <c r="G235" s="289"/>
      <c r="H235" s="289"/>
      <c r="I235" s="289"/>
      <c r="J235" s="208" t="s">
        <v>446</v>
      </c>
      <c r="K235" s="209">
        <v>1.6479999999999999</v>
      </c>
      <c r="L235" s="290">
        <v>0</v>
      </c>
      <c r="M235" s="291"/>
      <c r="N235" s="292">
        <f t="shared" si="15"/>
        <v>0</v>
      </c>
      <c r="O235" s="273"/>
      <c r="P235" s="273"/>
      <c r="Q235" s="273"/>
      <c r="R235" s="40"/>
      <c r="T235" s="171" t="s">
        <v>22</v>
      </c>
      <c r="U235" s="47" t="s">
        <v>50</v>
      </c>
      <c r="V235" s="39"/>
      <c r="W235" s="172">
        <f t="shared" si="16"/>
        <v>0</v>
      </c>
      <c r="X235" s="172">
        <v>1E-3</v>
      </c>
      <c r="Y235" s="172">
        <f t="shared" si="17"/>
        <v>1.6479999999999999E-3</v>
      </c>
      <c r="Z235" s="172">
        <v>0</v>
      </c>
      <c r="AA235" s="173">
        <f t="shared" si="18"/>
        <v>0</v>
      </c>
      <c r="AR235" s="21" t="s">
        <v>320</v>
      </c>
      <c r="AT235" s="21" t="s">
        <v>381</v>
      </c>
      <c r="AU235" s="21" t="s">
        <v>282</v>
      </c>
      <c r="AY235" s="21" t="s">
        <v>271</v>
      </c>
      <c r="BE235" s="108">
        <f t="shared" si="19"/>
        <v>0</v>
      </c>
      <c r="BF235" s="108">
        <f t="shared" si="20"/>
        <v>0</v>
      </c>
      <c r="BG235" s="108">
        <f t="shared" si="21"/>
        <v>0</v>
      </c>
      <c r="BH235" s="108">
        <f t="shared" si="22"/>
        <v>0</v>
      </c>
      <c r="BI235" s="108">
        <f t="shared" si="23"/>
        <v>0</v>
      </c>
      <c r="BJ235" s="21" t="s">
        <v>90</v>
      </c>
      <c r="BK235" s="108">
        <f t="shared" si="24"/>
        <v>0</v>
      </c>
      <c r="BL235" s="21" t="s">
        <v>276</v>
      </c>
      <c r="BM235" s="21" t="s">
        <v>467</v>
      </c>
    </row>
    <row r="236" spans="2:65" s="13" customFormat="1" ht="28.9" customHeight="1">
      <c r="B236" s="198"/>
      <c r="C236" s="199"/>
      <c r="D236" s="199"/>
      <c r="E236" s="200" t="s">
        <v>22</v>
      </c>
      <c r="F236" s="285" t="s">
        <v>468</v>
      </c>
      <c r="G236" s="286"/>
      <c r="H236" s="286"/>
      <c r="I236" s="286"/>
      <c r="J236" s="199"/>
      <c r="K236" s="201" t="s">
        <v>22</v>
      </c>
      <c r="L236" s="199"/>
      <c r="M236" s="199"/>
      <c r="N236" s="199"/>
      <c r="O236" s="199"/>
      <c r="P236" s="199"/>
      <c r="Q236" s="199"/>
      <c r="R236" s="202"/>
      <c r="T236" s="203"/>
      <c r="U236" s="199"/>
      <c r="V236" s="199"/>
      <c r="W236" s="199"/>
      <c r="X236" s="199"/>
      <c r="Y236" s="199"/>
      <c r="Z236" s="199"/>
      <c r="AA236" s="204"/>
      <c r="AT236" s="205" t="s">
        <v>279</v>
      </c>
      <c r="AU236" s="205" t="s">
        <v>282</v>
      </c>
      <c r="AV236" s="13" t="s">
        <v>90</v>
      </c>
      <c r="AW236" s="13" t="s">
        <v>40</v>
      </c>
      <c r="AX236" s="13" t="s">
        <v>85</v>
      </c>
      <c r="AY236" s="205" t="s">
        <v>271</v>
      </c>
    </row>
    <row r="237" spans="2:65" s="13" customFormat="1" ht="28.9" customHeight="1">
      <c r="B237" s="198"/>
      <c r="C237" s="199"/>
      <c r="D237" s="199"/>
      <c r="E237" s="200" t="s">
        <v>22</v>
      </c>
      <c r="F237" s="279" t="s">
        <v>469</v>
      </c>
      <c r="G237" s="280"/>
      <c r="H237" s="280"/>
      <c r="I237" s="280"/>
      <c r="J237" s="199"/>
      <c r="K237" s="201" t="s">
        <v>22</v>
      </c>
      <c r="L237" s="199"/>
      <c r="M237" s="199"/>
      <c r="N237" s="199"/>
      <c r="O237" s="199"/>
      <c r="P237" s="199"/>
      <c r="Q237" s="199"/>
      <c r="R237" s="202"/>
      <c r="T237" s="203"/>
      <c r="U237" s="199"/>
      <c r="V237" s="199"/>
      <c r="W237" s="199"/>
      <c r="X237" s="199"/>
      <c r="Y237" s="199"/>
      <c r="Z237" s="199"/>
      <c r="AA237" s="204"/>
      <c r="AT237" s="205" t="s">
        <v>279</v>
      </c>
      <c r="AU237" s="205" t="s">
        <v>282</v>
      </c>
      <c r="AV237" s="13" t="s">
        <v>90</v>
      </c>
      <c r="AW237" s="13" t="s">
        <v>40</v>
      </c>
      <c r="AX237" s="13" t="s">
        <v>85</v>
      </c>
      <c r="AY237" s="205" t="s">
        <v>271</v>
      </c>
    </row>
    <row r="238" spans="2:65" s="13" customFormat="1" ht="20.45" customHeight="1">
      <c r="B238" s="198"/>
      <c r="C238" s="199"/>
      <c r="D238" s="199"/>
      <c r="E238" s="200" t="s">
        <v>22</v>
      </c>
      <c r="F238" s="279" t="s">
        <v>470</v>
      </c>
      <c r="G238" s="280"/>
      <c r="H238" s="280"/>
      <c r="I238" s="280"/>
      <c r="J238" s="199"/>
      <c r="K238" s="201" t="s">
        <v>22</v>
      </c>
      <c r="L238" s="199"/>
      <c r="M238" s="199"/>
      <c r="N238" s="199"/>
      <c r="O238" s="199"/>
      <c r="P238" s="199"/>
      <c r="Q238" s="199"/>
      <c r="R238" s="202"/>
      <c r="T238" s="203"/>
      <c r="U238" s="199"/>
      <c r="V238" s="199"/>
      <c r="W238" s="199"/>
      <c r="X238" s="199"/>
      <c r="Y238" s="199"/>
      <c r="Z238" s="199"/>
      <c r="AA238" s="204"/>
      <c r="AT238" s="205" t="s">
        <v>279</v>
      </c>
      <c r="AU238" s="205" t="s">
        <v>282</v>
      </c>
      <c r="AV238" s="13" t="s">
        <v>90</v>
      </c>
      <c r="AW238" s="13" t="s">
        <v>40</v>
      </c>
      <c r="AX238" s="13" t="s">
        <v>85</v>
      </c>
      <c r="AY238" s="205" t="s">
        <v>271</v>
      </c>
    </row>
    <row r="239" spans="2:65" s="10" customFormat="1" ht="20.45" customHeight="1">
      <c r="B239" s="174"/>
      <c r="C239" s="175"/>
      <c r="D239" s="175"/>
      <c r="E239" s="176" t="s">
        <v>22</v>
      </c>
      <c r="F239" s="281" t="s">
        <v>471</v>
      </c>
      <c r="G239" s="282"/>
      <c r="H239" s="282"/>
      <c r="I239" s="282"/>
      <c r="J239" s="175"/>
      <c r="K239" s="177">
        <v>1.6479999999999999</v>
      </c>
      <c r="L239" s="175"/>
      <c r="M239" s="175"/>
      <c r="N239" s="175"/>
      <c r="O239" s="175"/>
      <c r="P239" s="175"/>
      <c r="Q239" s="175"/>
      <c r="R239" s="178"/>
      <c r="T239" s="179"/>
      <c r="U239" s="175"/>
      <c r="V239" s="175"/>
      <c r="W239" s="175"/>
      <c r="X239" s="175"/>
      <c r="Y239" s="175"/>
      <c r="Z239" s="175"/>
      <c r="AA239" s="180"/>
      <c r="AT239" s="181" t="s">
        <v>279</v>
      </c>
      <c r="AU239" s="181" t="s">
        <v>282</v>
      </c>
      <c r="AV239" s="10" t="s">
        <v>108</v>
      </c>
      <c r="AW239" s="10" t="s">
        <v>40</v>
      </c>
      <c r="AX239" s="10" t="s">
        <v>90</v>
      </c>
      <c r="AY239" s="181" t="s">
        <v>271</v>
      </c>
    </row>
    <row r="240" spans="2:65" s="1" customFormat="1" ht="20.45" customHeight="1">
      <c r="B240" s="38"/>
      <c r="C240" s="206" t="s">
        <v>472</v>
      </c>
      <c r="D240" s="206" t="s">
        <v>381</v>
      </c>
      <c r="E240" s="207" t="s">
        <v>473</v>
      </c>
      <c r="F240" s="289" t="s">
        <v>474</v>
      </c>
      <c r="G240" s="289"/>
      <c r="H240" s="289"/>
      <c r="I240" s="289"/>
      <c r="J240" s="208" t="s">
        <v>314</v>
      </c>
      <c r="K240" s="209">
        <v>4</v>
      </c>
      <c r="L240" s="290">
        <v>0</v>
      </c>
      <c r="M240" s="291"/>
      <c r="N240" s="292">
        <f>ROUND(L240*K240,1)</f>
        <v>0</v>
      </c>
      <c r="O240" s="273"/>
      <c r="P240" s="273"/>
      <c r="Q240" s="273"/>
      <c r="R240" s="40"/>
      <c r="T240" s="171" t="s">
        <v>22</v>
      </c>
      <c r="U240" s="47" t="s">
        <v>50</v>
      </c>
      <c r="V240" s="39"/>
      <c r="W240" s="172">
        <f>V240*K240</f>
        <v>0</v>
      </c>
      <c r="X240" s="172">
        <v>0.21</v>
      </c>
      <c r="Y240" s="172">
        <f>X240*K240</f>
        <v>0.84</v>
      </c>
      <c r="Z240" s="172">
        <v>0</v>
      </c>
      <c r="AA240" s="173">
        <f>Z240*K240</f>
        <v>0</v>
      </c>
      <c r="AR240" s="21" t="s">
        <v>320</v>
      </c>
      <c r="AT240" s="21" t="s">
        <v>381</v>
      </c>
      <c r="AU240" s="21" t="s">
        <v>282</v>
      </c>
      <c r="AY240" s="21" t="s">
        <v>271</v>
      </c>
      <c r="BE240" s="108">
        <f>IF(U240="základní",N240,0)</f>
        <v>0</v>
      </c>
      <c r="BF240" s="108">
        <f>IF(U240="snížená",N240,0)</f>
        <v>0</v>
      </c>
      <c r="BG240" s="108">
        <f>IF(U240="zákl. přenesená",N240,0)</f>
        <v>0</v>
      </c>
      <c r="BH240" s="108">
        <f>IF(U240="sníž. přenesená",N240,0)</f>
        <v>0</v>
      </c>
      <c r="BI240" s="108">
        <f>IF(U240="nulová",N240,0)</f>
        <v>0</v>
      </c>
      <c r="BJ240" s="21" t="s">
        <v>90</v>
      </c>
      <c r="BK240" s="108">
        <f>ROUND(L240*K240,1)</f>
        <v>0</v>
      </c>
      <c r="BL240" s="21" t="s">
        <v>276</v>
      </c>
      <c r="BM240" s="21" t="s">
        <v>475</v>
      </c>
    </row>
    <row r="241" spans="2:65" s="1" customFormat="1" ht="28.9" customHeight="1">
      <c r="B241" s="38"/>
      <c r="C241" s="167" t="s">
        <v>476</v>
      </c>
      <c r="D241" s="167" t="s">
        <v>272</v>
      </c>
      <c r="E241" s="168" t="s">
        <v>477</v>
      </c>
      <c r="F241" s="283" t="s">
        <v>478</v>
      </c>
      <c r="G241" s="283"/>
      <c r="H241" s="283"/>
      <c r="I241" s="283"/>
      <c r="J241" s="169" t="s">
        <v>360</v>
      </c>
      <c r="K241" s="170">
        <v>1.083</v>
      </c>
      <c r="L241" s="272">
        <v>0</v>
      </c>
      <c r="M241" s="284"/>
      <c r="N241" s="273">
        <f>ROUND(L241*K241,1)</f>
        <v>0</v>
      </c>
      <c r="O241" s="273"/>
      <c r="P241" s="273"/>
      <c r="Q241" s="273"/>
      <c r="R241" s="40"/>
      <c r="T241" s="171" t="s">
        <v>22</v>
      </c>
      <c r="U241" s="47" t="s">
        <v>50</v>
      </c>
      <c r="V241" s="39"/>
      <c r="W241" s="172">
        <f>V241*K241</f>
        <v>0</v>
      </c>
      <c r="X241" s="172">
        <v>0</v>
      </c>
      <c r="Y241" s="172">
        <f>X241*K241</f>
        <v>0</v>
      </c>
      <c r="Z241" s="172">
        <v>0</v>
      </c>
      <c r="AA241" s="173">
        <f>Z241*K241</f>
        <v>0</v>
      </c>
      <c r="AR241" s="21" t="s">
        <v>276</v>
      </c>
      <c r="AT241" s="21" t="s">
        <v>272</v>
      </c>
      <c r="AU241" s="21" t="s">
        <v>282</v>
      </c>
      <c r="AY241" s="21" t="s">
        <v>271</v>
      </c>
      <c r="BE241" s="108">
        <f>IF(U241="základní",N241,0)</f>
        <v>0</v>
      </c>
      <c r="BF241" s="108">
        <f>IF(U241="snížená",N241,0)</f>
        <v>0</v>
      </c>
      <c r="BG241" s="108">
        <f>IF(U241="zákl. přenesená",N241,0)</f>
        <v>0</v>
      </c>
      <c r="BH241" s="108">
        <f>IF(U241="sníž. přenesená",N241,0)</f>
        <v>0</v>
      </c>
      <c r="BI241" s="108">
        <f>IF(U241="nulová",N241,0)</f>
        <v>0</v>
      </c>
      <c r="BJ241" s="21" t="s">
        <v>90</v>
      </c>
      <c r="BK241" s="108">
        <f>ROUND(L241*K241,1)</f>
        <v>0</v>
      </c>
      <c r="BL241" s="21" t="s">
        <v>276</v>
      </c>
      <c r="BM241" s="21" t="s">
        <v>479</v>
      </c>
    </row>
    <row r="242" spans="2:65" s="9" customFormat="1" ht="22.35" customHeight="1">
      <c r="B242" s="156"/>
      <c r="C242" s="157"/>
      <c r="D242" s="166" t="s">
        <v>217</v>
      </c>
      <c r="E242" s="166"/>
      <c r="F242" s="166"/>
      <c r="G242" s="166"/>
      <c r="H242" s="166"/>
      <c r="I242" s="166"/>
      <c r="J242" s="166"/>
      <c r="K242" s="166"/>
      <c r="L242" s="166"/>
      <c r="M242" s="166"/>
      <c r="N242" s="262">
        <f>BK242</f>
        <v>0</v>
      </c>
      <c r="O242" s="263"/>
      <c r="P242" s="263"/>
      <c r="Q242" s="263"/>
      <c r="R242" s="159"/>
      <c r="T242" s="160"/>
      <c r="U242" s="157"/>
      <c r="V242" s="157"/>
      <c r="W242" s="161">
        <f>SUM(W243:W260)</f>
        <v>0</v>
      </c>
      <c r="X242" s="157"/>
      <c r="Y242" s="161">
        <f>SUM(Y243:Y260)</f>
        <v>1.8365100000000001</v>
      </c>
      <c r="Z242" s="157"/>
      <c r="AA242" s="162">
        <f>SUM(AA243:AA260)</f>
        <v>0</v>
      </c>
      <c r="AR242" s="163" t="s">
        <v>90</v>
      </c>
      <c r="AT242" s="164" t="s">
        <v>84</v>
      </c>
      <c r="AU242" s="164" t="s">
        <v>108</v>
      </c>
      <c r="AY242" s="163" t="s">
        <v>271</v>
      </c>
      <c r="BK242" s="165">
        <f>SUM(BK243:BK260)</f>
        <v>0</v>
      </c>
    </row>
    <row r="243" spans="2:65" s="1" customFormat="1" ht="40.15" customHeight="1">
      <c r="B243" s="38"/>
      <c r="C243" s="167" t="s">
        <v>480</v>
      </c>
      <c r="D243" s="167" t="s">
        <v>272</v>
      </c>
      <c r="E243" s="168" t="s">
        <v>481</v>
      </c>
      <c r="F243" s="283" t="s">
        <v>482</v>
      </c>
      <c r="G243" s="283"/>
      <c r="H243" s="283"/>
      <c r="I243" s="283"/>
      <c r="J243" s="169" t="s">
        <v>375</v>
      </c>
      <c r="K243" s="170">
        <v>166</v>
      </c>
      <c r="L243" s="272">
        <v>0</v>
      </c>
      <c r="M243" s="284"/>
      <c r="N243" s="273">
        <f t="shared" ref="N243:N251" si="25">ROUND(L243*K243,1)</f>
        <v>0</v>
      </c>
      <c r="O243" s="273"/>
      <c r="P243" s="273"/>
      <c r="Q243" s="273"/>
      <c r="R243" s="40"/>
      <c r="T243" s="171" t="s">
        <v>22</v>
      </c>
      <c r="U243" s="47" t="s">
        <v>50</v>
      </c>
      <c r="V243" s="39"/>
      <c r="W243" s="172">
        <f t="shared" ref="W243:W251" si="26">V243*K243</f>
        <v>0</v>
      </c>
      <c r="X243" s="172">
        <v>0</v>
      </c>
      <c r="Y243" s="172">
        <f t="shared" ref="Y243:Y251" si="27">X243*K243</f>
        <v>0</v>
      </c>
      <c r="Z243" s="172">
        <v>0</v>
      </c>
      <c r="AA243" s="173">
        <f t="shared" ref="AA243:AA251" si="28">Z243*K243</f>
        <v>0</v>
      </c>
      <c r="AR243" s="21" t="s">
        <v>276</v>
      </c>
      <c r="AT243" s="21" t="s">
        <v>272</v>
      </c>
      <c r="AU243" s="21" t="s">
        <v>282</v>
      </c>
      <c r="AY243" s="21" t="s">
        <v>271</v>
      </c>
      <c r="BE243" s="108">
        <f t="shared" ref="BE243:BE251" si="29">IF(U243="základní",N243,0)</f>
        <v>0</v>
      </c>
      <c r="BF243" s="108">
        <f t="shared" ref="BF243:BF251" si="30">IF(U243="snížená",N243,0)</f>
        <v>0</v>
      </c>
      <c r="BG243" s="108">
        <f t="shared" ref="BG243:BG251" si="31">IF(U243="zákl. přenesená",N243,0)</f>
        <v>0</v>
      </c>
      <c r="BH243" s="108">
        <f t="shared" ref="BH243:BH251" si="32">IF(U243="sníž. přenesená",N243,0)</f>
        <v>0</v>
      </c>
      <c r="BI243" s="108">
        <f t="shared" ref="BI243:BI251" si="33">IF(U243="nulová",N243,0)</f>
        <v>0</v>
      </c>
      <c r="BJ243" s="21" t="s">
        <v>90</v>
      </c>
      <c r="BK243" s="108">
        <f t="shared" ref="BK243:BK251" si="34">ROUND(L243*K243,1)</f>
        <v>0</v>
      </c>
      <c r="BL243" s="21" t="s">
        <v>276</v>
      </c>
      <c r="BM243" s="21" t="s">
        <v>483</v>
      </c>
    </row>
    <row r="244" spans="2:65" s="1" customFormat="1" ht="28.9" customHeight="1">
      <c r="B244" s="38"/>
      <c r="C244" s="206" t="s">
        <v>484</v>
      </c>
      <c r="D244" s="206" t="s">
        <v>381</v>
      </c>
      <c r="E244" s="207" t="s">
        <v>485</v>
      </c>
      <c r="F244" s="289" t="s">
        <v>486</v>
      </c>
      <c r="G244" s="289"/>
      <c r="H244" s="289"/>
      <c r="I244" s="289"/>
      <c r="J244" s="208" t="s">
        <v>375</v>
      </c>
      <c r="K244" s="209">
        <v>16</v>
      </c>
      <c r="L244" s="290">
        <v>0</v>
      </c>
      <c r="M244" s="291"/>
      <c r="N244" s="292">
        <f t="shared" si="25"/>
        <v>0</v>
      </c>
      <c r="O244" s="273"/>
      <c r="P244" s="273"/>
      <c r="Q244" s="273"/>
      <c r="R244" s="40"/>
      <c r="T244" s="171" t="s">
        <v>22</v>
      </c>
      <c r="U244" s="47" t="s">
        <v>50</v>
      </c>
      <c r="V244" s="39"/>
      <c r="W244" s="172">
        <f t="shared" si="26"/>
        <v>0</v>
      </c>
      <c r="X244" s="172">
        <v>0</v>
      </c>
      <c r="Y244" s="172">
        <f t="shared" si="27"/>
        <v>0</v>
      </c>
      <c r="Z244" s="172">
        <v>0</v>
      </c>
      <c r="AA244" s="173">
        <f t="shared" si="28"/>
        <v>0</v>
      </c>
      <c r="AR244" s="21" t="s">
        <v>320</v>
      </c>
      <c r="AT244" s="21" t="s">
        <v>381</v>
      </c>
      <c r="AU244" s="21" t="s">
        <v>282</v>
      </c>
      <c r="AY244" s="21" t="s">
        <v>271</v>
      </c>
      <c r="BE244" s="108">
        <f t="shared" si="29"/>
        <v>0</v>
      </c>
      <c r="BF244" s="108">
        <f t="shared" si="30"/>
        <v>0</v>
      </c>
      <c r="BG244" s="108">
        <f t="shared" si="31"/>
        <v>0</v>
      </c>
      <c r="BH244" s="108">
        <f t="shared" si="32"/>
        <v>0</v>
      </c>
      <c r="BI244" s="108">
        <f t="shared" si="33"/>
        <v>0</v>
      </c>
      <c r="BJ244" s="21" t="s">
        <v>90</v>
      </c>
      <c r="BK244" s="108">
        <f t="shared" si="34"/>
        <v>0</v>
      </c>
      <c r="BL244" s="21" t="s">
        <v>276</v>
      </c>
      <c r="BM244" s="21" t="s">
        <v>487</v>
      </c>
    </row>
    <row r="245" spans="2:65" s="1" customFormat="1" ht="28.9" customHeight="1">
      <c r="B245" s="38"/>
      <c r="C245" s="206" t="s">
        <v>488</v>
      </c>
      <c r="D245" s="206" t="s">
        <v>381</v>
      </c>
      <c r="E245" s="207" t="s">
        <v>489</v>
      </c>
      <c r="F245" s="289" t="s">
        <v>490</v>
      </c>
      <c r="G245" s="289"/>
      <c r="H245" s="289"/>
      <c r="I245" s="289"/>
      <c r="J245" s="208" t="s">
        <v>375</v>
      </c>
      <c r="K245" s="209">
        <v>150</v>
      </c>
      <c r="L245" s="290">
        <v>0</v>
      </c>
      <c r="M245" s="291"/>
      <c r="N245" s="292">
        <f t="shared" si="25"/>
        <v>0</v>
      </c>
      <c r="O245" s="273"/>
      <c r="P245" s="273"/>
      <c r="Q245" s="273"/>
      <c r="R245" s="40"/>
      <c r="T245" s="171" t="s">
        <v>22</v>
      </c>
      <c r="U245" s="47" t="s">
        <v>50</v>
      </c>
      <c r="V245" s="39"/>
      <c r="W245" s="172">
        <f t="shared" si="26"/>
        <v>0</v>
      </c>
      <c r="X245" s="172">
        <v>0</v>
      </c>
      <c r="Y245" s="172">
        <f t="shared" si="27"/>
        <v>0</v>
      </c>
      <c r="Z245" s="172">
        <v>0</v>
      </c>
      <c r="AA245" s="173">
        <f t="shared" si="28"/>
        <v>0</v>
      </c>
      <c r="AR245" s="21" t="s">
        <v>320</v>
      </c>
      <c r="AT245" s="21" t="s">
        <v>381</v>
      </c>
      <c r="AU245" s="21" t="s">
        <v>282</v>
      </c>
      <c r="AY245" s="21" t="s">
        <v>271</v>
      </c>
      <c r="BE245" s="108">
        <f t="shared" si="29"/>
        <v>0</v>
      </c>
      <c r="BF245" s="108">
        <f t="shared" si="30"/>
        <v>0</v>
      </c>
      <c r="BG245" s="108">
        <f t="shared" si="31"/>
        <v>0</v>
      </c>
      <c r="BH245" s="108">
        <f t="shared" si="32"/>
        <v>0</v>
      </c>
      <c r="BI245" s="108">
        <f t="shared" si="33"/>
        <v>0</v>
      </c>
      <c r="BJ245" s="21" t="s">
        <v>90</v>
      </c>
      <c r="BK245" s="108">
        <f t="shared" si="34"/>
        <v>0</v>
      </c>
      <c r="BL245" s="21" t="s">
        <v>276</v>
      </c>
      <c r="BM245" s="21" t="s">
        <v>491</v>
      </c>
    </row>
    <row r="246" spans="2:65" s="1" customFormat="1" ht="40.15" customHeight="1">
      <c r="B246" s="38"/>
      <c r="C246" s="167" t="s">
        <v>492</v>
      </c>
      <c r="D246" s="167" t="s">
        <v>272</v>
      </c>
      <c r="E246" s="168" t="s">
        <v>493</v>
      </c>
      <c r="F246" s="283" t="s">
        <v>494</v>
      </c>
      <c r="G246" s="283"/>
      <c r="H246" s="283"/>
      <c r="I246" s="283"/>
      <c r="J246" s="169" t="s">
        <v>375</v>
      </c>
      <c r="K246" s="170">
        <v>22</v>
      </c>
      <c r="L246" s="272">
        <v>0</v>
      </c>
      <c r="M246" s="284"/>
      <c r="N246" s="273">
        <f t="shared" si="25"/>
        <v>0</v>
      </c>
      <c r="O246" s="273"/>
      <c r="P246" s="273"/>
      <c r="Q246" s="273"/>
      <c r="R246" s="40"/>
      <c r="T246" s="171" t="s">
        <v>22</v>
      </c>
      <c r="U246" s="47" t="s">
        <v>50</v>
      </c>
      <c r="V246" s="39"/>
      <c r="W246" s="172">
        <f t="shared" si="26"/>
        <v>0</v>
      </c>
      <c r="X246" s="172">
        <v>0</v>
      </c>
      <c r="Y246" s="172">
        <f t="shared" si="27"/>
        <v>0</v>
      </c>
      <c r="Z246" s="172">
        <v>0</v>
      </c>
      <c r="AA246" s="173">
        <f t="shared" si="28"/>
        <v>0</v>
      </c>
      <c r="AR246" s="21" t="s">
        <v>276</v>
      </c>
      <c r="AT246" s="21" t="s">
        <v>272</v>
      </c>
      <c r="AU246" s="21" t="s">
        <v>282</v>
      </c>
      <c r="AY246" s="21" t="s">
        <v>271</v>
      </c>
      <c r="BE246" s="108">
        <f t="shared" si="29"/>
        <v>0</v>
      </c>
      <c r="BF246" s="108">
        <f t="shared" si="30"/>
        <v>0</v>
      </c>
      <c r="BG246" s="108">
        <f t="shared" si="31"/>
        <v>0</v>
      </c>
      <c r="BH246" s="108">
        <f t="shared" si="32"/>
        <v>0</v>
      </c>
      <c r="BI246" s="108">
        <f t="shared" si="33"/>
        <v>0</v>
      </c>
      <c r="BJ246" s="21" t="s">
        <v>90</v>
      </c>
      <c r="BK246" s="108">
        <f t="shared" si="34"/>
        <v>0</v>
      </c>
      <c r="BL246" s="21" t="s">
        <v>276</v>
      </c>
      <c r="BM246" s="21" t="s">
        <v>495</v>
      </c>
    </row>
    <row r="247" spans="2:65" s="1" customFormat="1" ht="28.9" customHeight="1">
      <c r="B247" s="38"/>
      <c r="C247" s="206" t="s">
        <v>496</v>
      </c>
      <c r="D247" s="206" t="s">
        <v>381</v>
      </c>
      <c r="E247" s="207" t="s">
        <v>497</v>
      </c>
      <c r="F247" s="289" t="s">
        <v>498</v>
      </c>
      <c r="G247" s="289"/>
      <c r="H247" s="289"/>
      <c r="I247" s="289"/>
      <c r="J247" s="208" t="s">
        <v>375</v>
      </c>
      <c r="K247" s="209">
        <v>2</v>
      </c>
      <c r="L247" s="290">
        <v>0</v>
      </c>
      <c r="M247" s="291"/>
      <c r="N247" s="292">
        <f t="shared" si="25"/>
        <v>0</v>
      </c>
      <c r="O247" s="273"/>
      <c r="P247" s="273"/>
      <c r="Q247" s="273"/>
      <c r="R247" s="40"/>
      <c r="T247" s="171" t="s">
        <v>22</v>
      </c>
      <c r="U247" s="47" t="s">
        <v>50</v>
      </c>
      <c r="V247" s="39"/>
      <c r="W247" s="172">
        <f t="shared" si="26"/>
        <v>0</v>
      </c>
      <c r="X247" s="172">
        <v>0</v>
      </c>
      <c r="Y247" s="172">
        <f t="shared" si="27"/>
        <v>0</v>
      </c>
      <c r="Z247" s="172">
        <v>0</v>
      </c>
      <c r="AA247" s="173">
        <f t="shared" si="28"/>
        <v>0</v>
      </c>
      <c r="AR247" s="21" t="s">
        <v>320</v>
      </c>
      <c r="AT247" s="21" t="s">
        <v>381</v>
      </c>
      <c r="AU247" s="21" t="s">
        <v>282</v>
      </c>
      <c r="AY247" s="21" t="s">
        <v>271</v>
      </c>
      <c r="BE247" s="108">
        <f t="shared" si="29"/>
        <v>0</v>
      </c>
      <c r="BF247" s="108">
        <f t="shared" si="30"/>
        <v>0</v>
      </c>
      <c r="BG247" s="108">
        <f t="shared" si="31"/>
        <v>0</v>
      </c>
      <c r="BH247" s="108">
        <f t="shared" si="32"/>
        <v>0</v>
      </c>
      <c r="BI247" s="108">
        <f t="shared" si="33"/>
        <v>0</v>
      </c>
      <c r="BJ247" s="21" t="s">
        <v>90</v>
      </c>
      <c r="BK247" s="108">
        <f t="shared" si="34"/>
        <v>0</v>
      </c>
      <c r="BL247" s="21" t="s">
        <v>276</v>
      </c>
      <c r="BM247" s="21" t="s">
        <v>499</v>
      </c>
    </row>
    <row r="248" spans="2:65" s="1" customFormat="1" ht="28.9" customHeight="1">
      <c r="B248" s="38"/>
      <c r="C248" s="206" t="s">
        <v>500</v>
      </c>
      <c r="D248" s="206" t="s">
        <v>381</v>
      </c>
      <c r="E248" s="207" t="s">
        <v>501</v>
      </c>
      <c r="F248" s="289" t="s">
        <v>502</v>
      </c>
      <c r="G248" s="289"/>
      <c r="H248" s="289"/>
      <c r="I248" s="289"/>
      <c r="J248" s="208" t="s">
        <v>375</v>
      </c>
      <c r="K248" s="209">
        <v>20</v>
      </c>
      <c r="L248" s="290">
        <v>0</v>
      </c>
      <c r="M248" s="291"/>
      <c r="N248" s="292">
        <f t="shared" si="25"/>
        <v>0</v>
      </c>
      <c r="O248" s="273"/>
      <c r="P248" s="273"/>
      <c r="Q248" s="273"/>
      <c r="R248" s="40"/>
      <c r="T248" s="171" t="s">
        <v>22</v>
      </c>
      <c r="U248" s="47" t="s">
        <v>50</v>
      </c>
      <c r="V248" s="39"/>
      <c r="W248" s="172">
        <f t="shared" si="26"/>
        <v>0</v>
      </c>
      <c r="X248" s="172">
        <v>0</v>
      </c>
      <c r="Y248" s="172">
        <f t="shared" si="27"/>
        <v>0</v>
      </c>
      <c r="Z248" s="172">
        <v>0</v>
      </c>
      <c r="AA248" s="173">
        <f t="shared" si="28"/>
        <v>0</v>
      </c>
      <c r="AR248" s="21" t="s">
        <v>320</v>
      </c>
      <c r="AT248" s="21" t="s">
        <v>381</v>
      </c>
      <c r="AU248" s="21" t="s">
        <v>282</v>
      </c>
      <c r="AY248" s="21" t="s">
        <v>271</v>
      </c>
      <c r="BE248" s="108">
        <f t="shared" si="29"/>
        <v>0</v>
      </c>
      <c r="BF248" s="108">
        <f t="shared" si="30"/>
        <v>0</v>
      </c>
      <c r="BG248" s="108">
        <f t="shared" si="31"/>
        <v>0</v>
      </c>
      <c r="BH248" s="108">
        <f t="shared" si="32"/>
        <v>0</v>
      </c>
      <c r="BI248" s="108">
        <f t="shared" si="33"/>
        <v>0</v>
      </c>
      <c r="BJ248" s="21" t="s">
        <v>90</v>
      </c>
      <c r="BK248" s="108">
        <f t="shared" si="34"/>
        <v>0</v>
      </c>
      <c r="BL248" s="21" t="s">
        <v>276</v>
      </c>
      <c r="BM248" s="21" t="s">
        <v>503</v>
      </c>
    </row>
    <row r="249" spans="2:65" s="1" customFormat="1" ht="40.15" customHeight="1">
      <c r="B249" s="38"/>
      <c r="C249" s="167" t="s">
        <v>504</v>
      </c>
      <c r="D249" s="167" t="s">
        <v>272</v>
      </c>
      <c r="E249" s="168" t="s">
        <v>505</v>
      </c>
      <c r="F249" s="283" t="s">
        <v>440</v>
      </c>
      <c r="G249" s="283"/>
      <c r="H249" s="283"/>
      <c r="I249" s="283"/>
      <c r="J249" s="169" t="s">
        <v>446</v>
      </c>
      <c r="K249" s="170">
        <v>8.2799999999999994</v>
      </c>
      <c r="L249" s="272">
        <v>0</v>
      </c>
      <c r="M249" s="284"/>
      <c r="N249" s="273">
        <f t="shared" si="25"/>
        <v>0</v>
      </c>
      <c r="O249" s="273"/>
      <c r="P249" s="273"/>
      <c r="Q249" s="273"/>
      <c r="R249" s="40"/>
      <c r="T249" s="171" t="s">
        <v>22</v>
      </c>
      <c r="U249" s="47" t="s">
        <v>50</v>
      </c>
      <c r="V249" s="39"/>
      <c r="W249" s="172">
        <f t="shared" si="26"/>
        <v>0</v>
      </c>
      <c r="X249" s="172">
        <v>0</v>
      </c>
      <c r="Y249" s="172">
        <f t="shared" si="27"/>
        <v>0</v>
      </c>
      <c r="Z249" s="172">
        <v>0</v>
      </c>
      <c r="AA249" s="173">
        <f t="shared" si="28"/>
        <v>0</v>
      </c>
      <c r="AR249" s="21" t="s">
        <v>276</v>
      </c>
      <c r="AT249" s="21" t="s">
        <v>272</v>
      </c>
      <c r="AU249" s="21" t="s">
        <v>282</v>
      </c>
      <c r="AY249" s="21" t="s">
        <v>271</v>
      </c>
      <c r="BE249" s="108">
        <f t="shared" si="29"/>
        <v>0</v>
      </c>
      <c r="BF249" s="108">
        <f t="shared" si="30"/>
        <v>0</v>
      </c>
      <c r="BG249" s="108">
        <f t="shared" si="31"/>
        <v>0</v>
      </c>
      <c r="BH249" s="108">
        <f t="shared" si="32"/>
        <v>0</v>
      </c>
      <c r="BI249" s="108">
        <f t="shared" si="33"/>
        <v>0</v>
      </c>
      <c r="BJ249" s="21" t="s">
        <v>90</v>
      </c>
      <c r="BK249" s="108">
        <f t="shared" si="34"/>
        <v>0</v>
      </c>
      <c r="BL249" s="21" t="s">
        <v>276</v>
      </c>
      <c r="BM249" s="21" t="s">
        <v>506</v>
      </c>
    </row>
    <row r="250" spans="2:65" s="1" customFormat="1" ht="20.45" customHeight="1">
      <c r="B250" s="38"/>
      <c r="C250" s="206" t="s">
        <v>507</v>
      </c>
      <c r="D250" s="206" t="s">
        <v>381</v>
      </c>
      <c r="E250" s="207" t="s">
        <v>508</v>
      </c>
      <c r="F250" s="289" t="s">
        <v>509</v>
      </c>
      <c r="G250" s="289"/>
      <c r="H250" s="289"/>
      <c r="I250" s="289"/>
      <c r="J250" s="208" t="s">
        <v>446</v>
      </c>
      <c r="K250" s="209">
        <v>8.2799999999999994</v>
      </c>
      <c r="L250" s="290">
        <v>0</v>
      </c>
      <c r="M250" s="291"/>
      <c r="N250" s="292">
        <f t="shared" si="25"/>
        <v>0</v>
      </c>
      <c r="O250" s="273"/>
      <c r="P250" s="273"/>
      <c r="Q250" s="273"/>
      <c r="R250" s="40"/>
      <c r="T250" s="171" t="s">
        <v>22</v>
      </c>
      <c r="U250" s="47" t="s">
        <v>50</v>
      </c>
      <c r="V250" s="39"/>
      <c r="W250" s="172">
        <f t="shared" si="26"/>
        <v>0</v>
      </c>
      <c r="X250" s="172">
        <v>0</v>
      </c>
      <c r="Y250" s="172">
        <f t="shared" si="27"/>
        <v>0</v>
      </c>
      <c r="Z250" s="172">
        <v>0</v>
      </c>
      <c r="AA250" s="173">
        <f t="shared" si="28"/>
        <v>0</v>
      </c>
      <c r="AR250" s="21" t="s">
        <v>320</v>
      </c>
      <c r="AT250" s="21" t="s">
        <v>381</v>
      </c>
      <c r="AU250" s="21" t="s">
        <v>282</v>
      </c>
      <c r="AY250" s="21" t="s">
        <v>271</v>
      </c>
      <c r="BE250" s="108">
        <f t="shared" si="29"/>
        <v>0</v>
      </c>
      <c r="BF250" s="108">
        <f t="shared" si="30"/>
        <v>0</v>
      </c>
      <c r="BG250" s="108">
        <f t="shared" si="31"/>
        <v>0</v>
      </c>
      <c r="BH250" s="108">
        <f t="shared" si="32"/>
        <v>0</v>
      </c>
      <c r="BI250" s="108">
        <f t="shared" si="33"/>
        <v>0</v>
      </c>
      <c r="BJ250" s="21" t="s">
        <v>90</v>
      </c>
      <c r="BK250" s="108">
        <f t="shared" si="34"/>
        <v>0</v>
      </c>
      <c r="BL250" s="21" t="s">
        <v>276</v>
      </c>
      <c r="BM250" s="21" t="s">
        <v>510</v>
      </c>
    </row>
    <row r="251" spans="2:65" s="1" customFormat="1" ht="20.45" customHeight="1">
      <c r="B251" s="38"/>
      <c r="C251" s="206" t="s">
        <v>511</v>
      </c>
      <c r="D251" s="206" t="s">
        <v>381</v>
      </c>
      <c r="E251" s="207" t="s">
        <v>512</v>
      </c>
      <c r="F251" s="289" t="s">
        <v>513</v>
      </c>
      <c r="G251" s="289"/>
      <c r="H251" s="289"/>
      <c r="I251" s="289"/>
      <c r="J251" s="208" t="s">
        <v>446</v>
      </c>
      <c r="K251" s="209">
        <v>7.05</v>
      </c>
      <c r="L251" s="290">
        <v>0</v>
      </c>
      <c r="M251" s="291"/>
      <c r="N251" s="292">
        <f t="shared" si="25"/>
        <v>0</v>
      </c>
      <c r="O251" s="273"/>
      <c r="P251" s="273"/>
      <c r="Q251" s="273"/>
      <c r="R251" s="40"/>
      <c r="T251" s="171" t="s">
        <v>22</v>
      </c>
      <c r="U251" s="47" t="s">
        <v>50</v>
      </c>
      <c r="V251" s="39"/>
      <c r="W251" s="172">
        <f t="shared" si="26"/>
        <v>0</v>
      </c>
      <c r="X251" s="172">
        <v>1E-3</v>
      </c>
      <c r="Y251" s="172">
        <f t="shared" si="27"/>
        <v>7.0499999999999998E-3</v>
      </c>
      <c r="Z251" s="172">
        <v>0</v>
      </c>
      <c r="AA251" s="173">
        <f t="shared" si="28"/>
        <v>0</v>
      </c>
      <c r="AR251" s="21" t="s">
        <v>320</v>
      </c>
      <c r="AT251" s="21" t="s">
        <v>381</v>
      </c>
      <c r="AU251" s="21" t="s">
        <v>282</v>
      </c>
      <c r="AY251" s="21" t="s">
        <v>271</v>
      </c>
      <c r="BE251" s="108">
        <f t="shared" si="29"/>
        <v>0</v>
      </c>
      <c r="BF251" s="108">
        <f t="shared" si="30"/>
        <v>0</v>
      </c>
      <c r="BG251" s="108">
        <f t="shared" si="31"/>
        <v>0</v>
      </c>
      <c r="BH251" s="108">
        <f t="shared" si="32"/>
        <v>0</v>
      </c>
      <c r="BI251" s="108">
        <f t="shared" si="33"/>
        <v>0</v>
      </c>
      <c r="BJ251" s="21" t="s">
        <v>90</v>
      </c>
      <c r="BK251" s="108">
        <f t="shared" si="34"/>
        <v>0</v>
      </c>
      <c r="BL251" s="21" t="s">
        <v>276</v>
      </c>
      <c r="BM251" s="21" t="s">
        <v>514</v>
      </c>
    </row>
    <row r="252" spans="2:65" s="13" customFormat="1" ht="28.9" customHeight="1">
      <c r="B252" s="198"/>
      <c r="C252" s="199"/>
      <c r="D252" s="199"/>
      <c r="E252" s="200" t="s">
        <v>22</v>
      </c>
      <c r="F252" s="285" t="s">
        <v>468</v>
      </c>
      <c r="G252" s="286"/>
      <c r="H252" s="286"/>
      <c r="I252" s="286"/>
      <c r="J252" s="199"/>
      <c r="K252" s="201" t="s">
        <v>22</v>
      </c>
      <c r="L252" s="199"/>
      <c r="M252" s="199"/>
      <c r="N252" s="199"/>
      <c r="O252" s="199"/>
      <c r="P252" s="199"/>
      <c r="Q252" s="199"/>
      <c r="R252" s="202"/>
      <c r="T252" s="203"/>
      <c r="U252" s="199"/>
      <c r="V252" s="199"/>
      <c r="W252" s="199"/>
      <c r="X252" s="199"/>
      <c r="Y252" s="199"/>
      <c r="Z252" s="199"/>
      <c r="AA252" s="204"/>
      <c r="AT252" s="205" t="s">
        <v>279</v>
      </c>
      <c r="AU252" s="205" t="s">
        <v>282</v>
      </c>
      <c r="AV252" s="13" t="s">
        <v>90</v>
      </c>
      <c r="AW252" s="13" t="s">
        <v>40</v>
      </c>
      <c r="AX252" s="13" t="s">
        <v>85</v>
      </c>
      <c r="AY252" s="205" t="s">
        <v>271</v>
      </c>
    </row>
    <row r="253" spans="2:65" s="13" customFormat="1" ht="28.9" customHeight="1">
      <c r="B253" s="198"/>
      <c r="C253" s="199"/>
      <c r="D253" s="199"/>
      <c r="E253" s="200" t="s">
        <v>22</v>
      </c>
      <c r="F253" s="279" t="s">
        <v>469</v>
      </c>
      <c r="G253" s="280"/>
      <c r="H253" s="280"/>
      <c r="I253" s="280"/>
      <c r="J253" s="199"/>
      <c r="K253" s="201" t="s">
        <v>22</v>
      </c>
      <c r="L253" s="199"/>
      <c r="M253" s="199"/>
      <c r="N253" s="199"/>
      <c r="O253" s="199"/>
      <c r="P253" s="199"/>
      <c r="Q253" s="199"/>
      <c r="R253" s="202"/>
      <c r="T253" s="203"/>
      <c r="U253" s="199"/>
      <c r="V253" s="199"/>
      <c r="W253" s="199"/>
      <c r="X253" s="199"/>
      <c r="Y253" s="199"/>
      <c r="Z253" s="199"/>
      <c r="AA253" s="204"/>
      <c r="AT253" s="205" t="s">
        <v>279</v>
      </c>
      <c r="AU253" s="205" t="s">
        <v>282</v>
      </c>
      <c r="AV253" s="13" t="s">
        <v>90</v>
      </c>
      <c r="AW253" s="13" t="s">
        <v>40</v>
      </c>
      <c r="AX253" s="13" t="s">
        <v>85</v>
      </c>
      <c r="AY253" s="205" t="s">
        <v>271</v>
      </c>
    </row>
    <row r="254" spans="2:65" s="13" customFormat="1" ht="20.45" customHeight="1">
      <c r="B254" s="198"/>
      <c r="C254" s="199"/>
      <c r="D254" s="199"/>
      <c r="E254" s="200" t="s">
        <v>22</v>
      </c>
      <c r="F254" s="279" t="s">
        <v>470</v>
      </c>
      <c r="G254" s="280"/>
      <c r="H254" s="280"/>
      <c r="I254" s="280"/>
      <c r="J254" s="199"/>
      <c r="K254" s="201" t="s">
        <v>22</v>
      </c>
      <c r="L254" s="199"/>
      <c r="M254" s="199"/>
      <c r="N254" s="199"/>
      <c r="O254" s="199"/>
      <c r="P254" s="199"/>
      <c r="Q254" s="199"/>
      <c r="R254" s="202"/>
      <c r="T254" s="203"/>
      <c r="U254" s="199"/>
      <c r="V254" s="199"/>
      <c r="W254" s="199"/>
      <c r="X254" s="199"/>
      <c r="Y254" s="199"/>
      <c r="Z254" s="199"/>
      <c r="AA254" s="204"/>
      <c r="AT254" s="205" t="s">
        <v>279</v>
      </c>
      <c r="AU254" s="205" t="s">
        <v>282</v>
      </c>
      <c r="AV254" s="13" t="s">
        <v>90</v>
      </c>
      <c r="AW254" s="13" t="s">
        <v>40</v>
      </c>
      <c r="AX254" s="13" t="s">
        <v>85</v>
      </c>
      <c r="AY254" s="205" t="s">
        <v>271</v>
      </c>
    </row>
    <row r="255" spans="2:65" s="10" customFormat="1" ht="20.45" customHeight="1">
      <c r="B255" s="174"/>
      <c r="C255" s="175"/>
      <c r="D255" s="175"/>
      <c r="E255" s="176" t="s">
        <v>22</v>
      </c>
      <c r="F255" s="281" t="s">
        <v>515</v>
      </c>
      <c r="G255" s="282"/>
      <c r="H255" s="282"/>
      <c r="I255" s="282"/>
      <c r="J255" s="175"/>
      <c r="K255" s="177">
        <v>7.05</v>
      </c>
      <c r="L255" s="175"/>
      <c r="M255" s="175"/>
      <c r="N255" s="175"/>
      <c r="O255" s="175"/>
      <c r="P255" s="175"/>
      <c r="Q255" s="175"/>
      <c r="R255" s="178"/>
      <c r="T255" s="179"/>
      <c r="U255" s="175"/>
      <c r="V255" s="175"/>
      <c r="W255" s="175"/>
      <c r="X255" s="175"/>
      <c r="Y255" s="175"/>
      <c r="Z255" s="175"/>
      <c r="AA255" s="180"/>
      <c r="AT255" s="181" t="s">
        <v>279</v>
      </c>
      <c r="AU255" s="181" t="s">
        <v>282</v>
      </c>
      <c r="AV255" s="10" t="s">
        <v>108</v>
      </c>
      <c r="AW255" s="10" t="s">
        <v>40</v>
      </c>
      <c r="AX255" s="10" t="s">
        <v>90</v>
      </c>
      <c r="AY255" s="181" t="s">
        <v>271</v>
      </c>
    </row>
    <row r="256" spans="2:65" s="1" customFormat="1" ht="20.45" customHeight="1">
      <c r="B256" s="38"/>
      <c r="C256" s="206" t="s">
        <v>516</v>
      </c>
      <c r="D256" s="206" t="s">
        <v>381</v>
      </c>
      <c r="E256" s="207" t="s">
        <v>473</v>
      </c>
      <c r="F256" s="289" t="s">
        <v>474</v>
      </c>
      <c r="G256" s="289"/>
      <c r="H256" s="289"/>
      <c r="I256" s="289"/>
      <c r="J256" s="208" t="s">
        <v>314</v>
      </c>
      <c r="K256" s="209">
        <v>1.9259999999999999</v>
      </c>
      <c r="L256" s="290">
        <v>0</v>
      </c>
      <c r="M256" s="291"/>
      <c r="N256" s="292">
        <f>ROUND(L256*K256,1)</f>
        <v>0</v>
      </c>
      <c r="O256" s="273"/>
      <c r="P256" s="273"/>
      <c r="Q256" s="273"/>
      <c r="R256" s="40"/>
      <c r="T256" s="171" t="s">
        <v>22</v>
      </c>
      <c r="U256" s="47" t="s">
        <v>50</v>
      </c>
      <c r="V256" s="39"/>
      <c r="W256" s="172">
        <f>V256*K256</f>
        <v>0</v>
      </c>
      <c r="X256" s="172">
        <v>0.21</v>
      </c>
      <c r="Y256" s="172">
        <f>X256*K256</f>
        <v>0.40445999999999999</v>
      </c>
      <c r="Z256" s="172">
        <v>0</v>
      </c>
      <c r="AA256" s="173">
        <f>Z256*K256</f>
        <v>0</v>
      </c>
      <c r="AR256" s="21" t="s">
        <v>320</v>
      </c>
      <c r="AT256" s="21" t="s">
        <v>381</v>
      </c>
      <c r="AU256" s="21" t="s">
        <v>282</v>
      </c>
      <c r="AY256" s="21" t="s">
        <v>271</v>
      </c>
      <c r="BE256" s="108">
        <f>IF(U256="základní",N256,0)</f>
        <v>0</v>
      </c>
      <c r="BF256" s="108">
        <f>IF(U256="snížená",N256,0)</f>
        <v>0</v>
      </c>
      <c r="BG256" s="108">
        <f>IF(U256="zákl. přenesená",N256,0)</f>
        <v>0</v>
      </c>
      <c r="BH256" s="108">
        <f>IF(U256="sníž. přenesená",N256,0)</f>
        <v>0</v>
      </c>
      <c r="BI256" s="108">
        <f>IF(U256="nulová",N256,0)</f>
        <v>0</v>
      </c>
      <c r="BJ256" s="21" t="s">
        <v>90</v>
      </c>
      <c r="BK256" s="108">
        <f>ROUND(L256*K256,1)</f>
        <v>0</v>
      </c>
      <c r="BL256" s="21" t="s">
        <v>276</v>
      </c>
      <c r="BM256" s="21" t="s">
        <v>517</v>
      </c>
    </row>
    <row r="257" spans="2:65" s="1" customFormat="1" ht="20.45" customHeight="1">
      <c r="B257" s="38"/>
      <c r="C257" s="167" t="s">
        <v>518</v>
      </c>
      <c r="D257" s="167" t="s">
        <v>272</v>
      </c>
      <c r="E257" s="168" t="s">
        <v>449</v>
      </c>
      <c r="F257" s="283" t="s">
        <v>450</v>
      </c>
      <c r="G257" s="283"/>
      <c r="H257" s="283"/>
      <c r="I257" s="283"/>
      <c r="J257" s="169" t="s">
        <v>314</v>
      </c>
      <c r="K257" s="170">
        <v>1.425</v>
      </c>
      <c r="L257" s="272">
        <v>0</v>
      </c>
      <c r="M257" s="284"/>
      <c r="N257" s="273">
        <f>ROUND(L257*K257,1)</f>
        <v>0</v>
      </c>
      <c r="O257" s="273"/>
      <c r="P257" s="273"/>
      <c r="Q257" s="273"/>
      <c r="R257" s="40"/>
      <c r="T257" s="171" t="s">
        <v>22</v>
      </c>
      <c r="U257" s="47" t="s">
        <v>50</v>
      </c>
      <c r="V257" s="39"/>
      <c r="W257" s="172">
        <f>V257*K257</f>
        <v>0</v>
      </c>
      <c r="X257" s="172">
        <v>0</v>
      </c>
      <c r="Y257" s="172">
        <f>X257*K257</f>
        <v>0</v>
      </c>
      <c r="Z257" s="172">
        <v>0</v>
      </c>
      <c r="AA257" s="173">
        <f>Z257*K257</f>
        <v>0</v>
      </c>
      <c r="AR257" s="21" t="s">
        <v>276</v>
      </c>
      <c r="AT257" s="21" t="s">
        <v>272</v>
      </c>
      <c r="AU257" s="21" t="s">
        <v>282</v>
      </c>
      <c r="AY257" s="21" t="s">
        <v>271</v>
      </c>
      <c r="BE257" s="108">
        <f>IF(U257="základní",N257,0)</f>
        <v>0</v>
      </c>
      <c r="BF257" s="108">
        <f>IF(U257="snížená",N257,0)</f>
        <v>0</v>
      </c>
      <c r="BG257" s="108">
        <f>IF(U257="zákl. přenesená",N257,0)</f>
        <v>0</v>
      </c>
      <c r="BH257" s="108">
        <f>IF(U257="sníž. přenesená",N257,0)</f>
        <v>0</v>
      </c>
      <c r="BI257" s="108">
        <f>IF(U257="nulová",N257,0)</f>
        <v>0</v>
      </c>
      <c r="BJ257" s="21" t="s">
        <v>90</v>
      </c>
      <c r="BK257" s="108">
        <f>ROUND(L257*K257,1)</f>
        <v>0</v>
      </c>
      <c r="BL257" s="21" t="s">
        <v>276</v>
      </c>
      <c r="BM257" s="21" t="s">
        <v>519</v>
      </c>
    </row>
    <row r="258" spans="2:65" s="1" customFormat="1" ht="28.9" customHeight="1">
      <c r="B258" s="38"/>
      <c r="C258" s="167" t="s">
        <v>520</v>
      </c>
      <c r="D258" s="167" t="s">
        <v>272</v>
      </c>
      <c r="E258" s="168" t="s">
        <v>521</v>
      </c>
      <c r="F258" s="283" t="s">
        <v>458</v>
      </c>
      <c r="G258" s="283"/>
      <c r="H258" s="283"/>
      <c r="I258" s="283"/>
      <c r="J258" s="169" t="s">
        <v>314</v>
      </c>
      <c r="K258" s="170">
        <v>1.425</v>
      </c>
      <c r="L258" s="272">
        <v>0</v>
      </c>
      <c r="M258" s="284"/>
      <c r="N258" s="273">
        <f>ROUND(L258*K258,1)</f>
        <v>0</v>
      </c>
      <c r="O258" s="273"/>
      <c r="P258" s="273"/>
      <c r="Q258" s="273"/>
      <c r="R258" s="40"/>
      <c r="T258" s="171" t="s">
        <v>22</v>
      </c>
      <c r="U258" s="47" t="s">
        <v>50</v>
      </c>
      <c r="V258" s="39"/>
      <c r="W258" s="172">
        <f>V258*K258</f>
        <v>0</v>
      </c>
      <c r="X258" s="172">
        <v>0</v>
      </c>
      <c r="Y258" s="172">
        <f>X258*K258</f>
        <v>0</v>
      </c>
      <c r="Z258" s="172">
        <v>0</v>
      </c>
      <c r="AA258" s="173">
        <f>Z258*K258</f>
        <v>0</v>
      </c>
      <c r="AR258" s="21" t="s">
        <v>276</v>
      </c>
      <c r="AT258" s="21" t="s">
        <v>272</v>
      </c>
      <c r="AU258" s="21" t="s">
        <v>282</v>
      </c>
      <c r="AY258" s="21" t="s">
        <v>271</v>
      </c>
      <c r="BE258" s="108">
        <f>IF(U258="základní",N258,0)</f>
        <v>0</v>
      </c>
      <c r="BF258" s="108">
        <f>IF(U258="snížená",N258,0)</f>
        <v>0</v>
      </c>
      <c r="BG258" s="108">
        <f>IF(U258="zákl. přenesená",N258,0)</f>
        <v>0</v>
      </c>
      <c r="BH258" s="108">
        <f>IF(U258="sníž. přenesená",N258,0)</f>
        <v>0</v>
      </c>
      <c r="BI258" s="108">
        <f>IF(U258="nulová",N258,0)</f>
        <v>0</v>
      </c>
      <c r="BJ258" s="21" t="s">
        <v>90</v>
      </c>
      <c r="BK258" s="108">
        <f>ROUND(L258*K258,1)</f>
        <v>0</v>
      </c>
      <c r="BL258" s="21" t="s">
        <v>276</v>
      </c>
      <c r="BM258" s="21" t="s">
        <v>522</v>
      </c>
    </row>
    <row r="259" spans="2:65" s="1" customFormat="1" ht="28.9" customHeight="1">
      <c r="B259" s="38"/>
      <c r="C259" s="167" t="s">
        <v>523</v>
      </c>
      <c r="D259" s="167" t="s">
        <v>272</v>
      </c>
      <c r="E259" s="168" t="s">
        <v>461</v>
      </c>
      <c r="F259" s="283" t="s">
        <v>462</v>
      </c>
      <c r="G259" s="283"/>
      <c r="H259" s="283"/>
      <c r="I259" s="283"/>
      <c r="J259" s="169" t="s">
        <v>314</v>
      </c>
      <c r="K259" s="170">
        <v>1.425</v>
      </c>
      <c r="L259" s="272">
        <v>0</v>
      </c>
      <c r="M259" s="284"/>
      <c r="N259" s="273">
        <f>ROUND(L259*K259,1)</f>
        <v>0</v>
      </c>
      <c r="O259" s="273"/>
      <c r="P259" s="273"/>
      <c r="Q259" s="273"/>
      <c r="R259" s="40"/>
      <c r="T259" s="171" t="s">
        <v>22</v>
      </c>
      <c r="U259" s="47" t="s">
        <v>50</v>
      </c>
      <c r="V259" s="39"/>
      <c r="W259" s="172">
        <f>V259*K259</f>
        <v>0</v>
      </c>
      <c r="X259" s="172">
        <v>0</v>
      </c>
      <c r="Y259" s="172">
        <f>X259*K259</f>
        <v>0</v>
      </c>
      <c r="Z259" s="172">
        <v>0</v>
      </c>
      <c r="AA259" s="173">
        <f>Z259*K259</f>
        <v>0</v>
      </c>
      <c r="AR259" s="21" t="s">
        <v>276</v>
      </c>
      <c r="AT259" s="21" t="s">
        <v>272</v>
      </c>
      <c r="AU259" s="21" t="s">
        <v>282</v>
      </c>
      <c r="AY259" s="21" t="s">
        <v>271</v>
      </c>
      <c r="BE259" s="108">
        <f>IF(U259="základní",N259,0)</f>
        <v>0</v>
      </c>
      <c r="BF259" s="108">
        <f>IF(U259="snížená",N259,0)</f>
        <v>0</v>
      </c>
      <c r="BG259" s="108">
        <f>IF(U259="zákl. přenesená",N259,0)</f>
        <v>0</v>
      </c>
      <c r="BH259" s="108">
        <f>IF(U259="sníž. přenesená",N259,0)</f>
        <v>0</v>
      </c>
      <c r="BI259" s="108">
        <f>IF(U259="nulová",N259,0)</f>
        <v>0</v>
      </c>
      <c r="BJ259" s="21" t="s">
        <v>90</v>
      </c>
      <c r="BK259" s="108">
        <f>ROUND(L259*K259,1)</f>
        <v>0</v>
      </c>
      <c r="BL259" s="21" t="s">
        <v>276</v>
      </c>
      <c r="BM259" s="21" t="s">
        <v>524</v>
      </c>
    </row>
    <row r="260" spans="2:65" s="1" customFormat="1" ht="20.45" customHeight="1">
      <c r="B260" s="38"/>
      <c r="C260" s="206" t="s">
        <v>525</v>
      </c>
      <c r="D260" s="206" t="s">
        <v>381</v>
      </c>
      <c r="E260" s="207" t="s">
        <v>453</v>
      </c>
      <c r="F260" s="289" t="s">
        <v>454</v>
      </c>
      <c r="G260" s="289"/>
      <c r="H260" s="289"/>
      <c r="I260" s="289"/>
      <c r="J260" s="208" t="s">
        <v>314</v>
      </c>
      <c r="K260" s="209">
        <v>1.425</v>
      </c>
      <c r="L260" s="290">
        <v>0</v>
      </c>
      <c r="M260" s="291"/>
      <c r="N260" s="292">
        <f>ROUND(L260*K260,1)</f>
        <v>0</v>
      </c>
      <c r="O260" s="273"/>
      <c r="P260" s="273"/>
      <c r="Q260" s="273"/>
      <c r="R260" s="40"/>
      <c r="T260" s="171" t="s">
        <v>22</v>
      </c>
      <c r="U260" s="47" t="s">
        <v>50</v>
      </c>
      <c r="V260" s="39"/>
      <c r="W260" s="172">
        <f>V260*K260</f>
        <v>0</v>
      </c>
      <c r="X260" s="172">
        <v>1</v>
      </c>
      <c r="Y260" s="172">
        <f>X260*K260</f>
        <v>1.425</v>
      </c>
      <c r="Z260" s="172">
        <v>0</v>
      </c>
      <c r="AA260" s="173">
        <f>Z260*K260</f>
        <v>0</v>
      </c>
      <c r="AR260" s="21" t="s">
        <v>320</v>
      </c>
      <c r="AT260" s="21" t="s">
        <v>381</v>
      </c>
      <c r="AU260" s="21" t="s">
        <v>282</v>
      </c>
      <c r="AY260" s="21" t="s">
        <v>271</v>
      </c>
      <c r="BE260" s="108">
        <f>IF(U260="základní",N260,0)</f>
        <v>0</v>
      </c>
      <c r="BF260" s="108">
        <f>IF(U260="snížená",N260,0)</f>
        <v>0</v>
      </c>
      <c r="BG260" s="108">
        <f>IF(U260="zákl. přenesená",N260,0)</f>
        <v>0</v>
      </c>
      <c r="BH260" s="108">
        <f>IF(U260="sníž. přenesená",N260,0)</f>
        <v>0</v>
      </c>
      <c r="BI260" s="108">
        <f>IF(U260="nulová",N260,0)</f>
        <v>0</v>
      </c>
      <c r="BJ260" s="21" t="s">
        <v>90</v>
      </c>
      <c r="BK260" s="108">
        <f>ROUND(L260*K260,1)</f>
        <v>0</v>
      </c>
      <c r="BL260" s="21" t="s">
        <v>276</v>
      </c>
      <c r="BM260" s="21" t="s">
        <v>526</v>
      </c>
    </row>
    <row r="261" spans="2:65" s="9" customFormat="1" ht="22.35" customHeight="1">
      <c r="B261" s="156"/>
      <c r="C261" s="157"/>
      <c r="D261" s="166" t="s">
        <v>218</v>
      </c>
      <c r="E261" s="166"/>
      <c r="F261" s="166"/>
      <c r="G261" s="166"/>
      <c r="H261" s="166"/>
      <c r="I261" s="166"/>
      <c r="J261" s="166"/>
      <c r="K261" s="166"/>
      <c r="L261" s="166"/>
      <c r="M261" s="166"/>
      <c r="N261" s="262">
        <f>BK261</f>
        <v>0</v>
      </c>
      <c r="O261" s="263"/>
      <c r="P261" s="263"/>
      <c r="Q261" s="263"/>
      <c r="R261" s="159"/>
      <c r="T261" s="160"/>
      <c r="U261" s="157"/>
      <c r="V261" s="157"/>
      <c r="W261" s="161">
        <f>SUM(W262:W269)</f>
        <v>0</v>
      </c>
      <c r="X261" s="157"/>
      <c r="Y261" s="161">
        <f>SUM(Y262:Y269)</f>
        <v>1.9000276</v>
      </c>
      <c r="Z261" s="157"/>
      <c r="AA261" s="162">
        <f>SUM(AA262:AA269)</f>
        <v>0</v>
      </c>
      <c r="AR261" s="163" t="s">
        <v>90</v>
      </c>
      <c r="AT261" s="164" t="s">
        <v>84</v>
      </c>
      <c r="AU261" s="164" t="s">
        <v>108</v>
      </c>
      <c r="AY261" s="163" t="s">
        <v>271</v>
      </c>
      <c r="BK261" s="165">
        <f>SUM(BK262:BK269)</f>
        <v>0</v>
      </c>
    </row>
    <row r="262" spans="2:65" s="1" customFormat="1" ht="40.15" customHeight="1">
      <c r="B262" s="38"/>
      <c r="C262" s="167" t="s">
        <v>527</v>
      </c>
      <c r="D262" s="167" t="s">
        <v>272</v>
      </c>
      <c r="E262" s="168" t="s">
        <v>528</v>
      </c>
      <c r="F262" s="283" t="s">
        <v>529</v>
      </c>
      <c r="G262" s="283"/>
      <c r="H262" s="283"/>
      <c r="I262" s="283"/>
      <c r="J262" s="169" t="s">
        <v>275</v>
      </c>
      <c r="K262" s="170">
        <v>46</v>
      </c>
      <c r="L262" s="272">
        <v>0</v>
      </c>
      <c r="M262" s="284"/>
      <c r="N262" s="273">
        <f t="shared" ref="N262:N269" si="35">ROUND(L262*K262,1)</f>
        <v>0</v>
      </c>
      <c r="O262" s="273"/>
      <c r="P262" s="273"/>
      <c r="Q262" s="273"/>
      <c r="R262" s="40"/>
      <c r="T262" s="171" t="s">
        <v>22</v>
      </c>
      <c r="U262" s="47" t="s">
        <v>50</v>
      </c>
      <c r="V262" s="39"/>
      <c r="W262" s="172">
        <f t="shared" ref="W262:W269" si="36">V262*K262</f>
        <v>0</v>
      </c>
      <c r="X262" s="172">
        <v>0</v>
      </c>
      <c r="Y262" s="172">
        <f t="shared" ref="Y262:Y269" si="37">X262*K262</f>
        <v>0</v>
      </c>
      <c r="Z262" s="172">
        <v>0</v>
      </c>
      <c r="AA262" s="173">
        <f t="shared" ref="AA262:AA269" si="38">Z262*K262</f>
        <v>0</v>
      </c>
      <c r="AR262" s="21" t="s">
        <v>276</v>
      </c>
      <c r="AT262" s="21" t="s">
        <v>272</v>
      </c>
      <c r="AU262" s="21" t="s">
        <v>282</v>
      </c>
      <c r="AY262" s="21" t="s">
        <v>271</v>
      </c>
      <c r="BE262" s="108">
        <f t="shared" ref="BE262:BE269" si="39">IF(U262="základní",N262,0)</f>
        <v>0</v>
      </c>
      <c r="BF262" s="108">
        <f t="shared" ref="BF262:BF269" si="40">IF(U262="snížená",N262,0)</f>
        <v>0</v>
      </c>
      <c r="BG262" s="108">
        <f t="shared" ref="BG262:BG269" si="41">IF(U262="zákl. přenesená",N262,0)</f>
        <v>0</v>
      </c>
      <c r="BH262" s="108">
        <f t="shared" ref="BH262:BH269" si="42">IF(U262="sníž. přenesená",N262,0)</f>
        <v>0</v>
      </c>
      <c r="BI262" s="108">
        <f t="shared" ref="BI262:BI269" si="43">IF(U262="nulová",N262,0)</f>
        <v>0</v>
      </c>
      <c r="BJ262" s="21" t="s">
        <v>90</v>
      </c>
      <c r="BK262" s="108">
        <f t="shared" ref="BK262:BK269" si="44">ROUND(L262*K262,1)</f>
        <v>0</v>
      </c>
      <c r="BL262" s="21" t="s">
        <v>276</v>
      </c>
      <c r="BM262" s="21" t="s">
        <v>530</v>
      </c>
    </row>
    <row r="263" spans="2:65" s="1" customFormat="1" ht="28.9" customHeight="1">
      <c r="B263" s="38"/>
      <c r="C263" s="167" t="s">
        <v>531</v>
      </c>
      <c r="D263" s="167" t="s">
        <v>272</v>
      </c>
      <c r="E263" s="168" t="s">
        <v>532</v>
      </c>
      <c r="F263" s="283" t="s">
        <v>533</v>
      </c>
      <c r="G263" s="283"/>
      <c r="H263" s="283"/>
      <c r="I263" s="283"/>
      <c r="J263" s="169" t="s">
        <v>275</v>
      </c>
      <c r="K263" s="170">
        <v>46</v>
      </c>
      <c r="L263" s="272">
        <v>0</v>
      </c>
      <c r="M263" s="284"/>
      <c r="N263" s="273">
        <f t="shared" si="35"/>
        <v>0</v>
      </c>
      <c r="O263" s="273"/>
      <c r="P263" s="273"/>
      <c r="Q263" s="273"/>
      <c r="R263" s="40"/>
      <c r="T263" s="171" t="s">
        <v>22</v>
      </c>
      <c r="U263" s="47" t="s">
        <v>50</v>
      </c>
      <c r="V263" s="39"/>
      <c r="W263" s="172">
        <f t="shared" si="36"/>
        <v>0</v>
      </c>
      <c r="X263" s="172">
        <v>0</v>
      </c>
      <c r="Y263" s="172">
        <f t="shared" si="37"/>
        <v>0</v>
      </c>
      <c r="Z263" s="172">
        <v>0</v>
      </c>
      <c r="AA263" s="173">
        <f t="shared" si="38"/>
        <v>0</v>
      </c>
      <c r="AR263" s="21" t="s">
        <v>276</v>
      </c>
      <c r="AT263" s="21" t="s">
        <v>272</v>
      </c>
      <c r="AU263" s="21" t="s">
        <v>282</v>
      </c>
      <c r="AY263" s="21" t="s">
        <v>271</v>
      </c>
      <c r="BE263" s="108">
        <f t="shared" si="39"/>
        <v>0</v>
      </c>
      <c r="BF263" s="108">
        <f t="shared" si="40"/>
        <v>0</v>
      </c>
      <c r="BG263" s="108">
        <f t="shared" si="41"/>
        <v>0</v>
      </c>
      <c r="BH263" s="108">
        <f t="shared" si="42"/>
        <v>0</v>
      </c>
      <c r="BI263" s="108">
        <f t="shared" si="43"/>
        <v>0</v>
      </c>
      <c r="BJ263" s="21" t="s">
        <v>90</v>
      </c>
      <c r="BK263" s="108">
        <f t="shared" si="44"/>
        <v>0</v>
      </c>
      <c r="BL263" s="21" t="s">
        <v>276</v>
      </c>
      <c r="BM263" s="21" t="s">
        <v>534</v>
      </c>
    </row>
    <row r="264" spans="2:65" s="1" customFormat="1" ht="28.9" customHeight="1">
      <c r="B264" s="38"/>
      <c r="C264" s="167" t="s">
        <v>170</v>
      </c>
      <c r="D264" s="167" t="s">
        <v>272</v>
      </c>
      <c r="E264" s="168" t="s">
        <v>535</v>
      </c>
      <c r="F264" s="283" t="s">
        <v>536</v>
      </c>
      <c r="G264" s="283"/>
      <c r="H264" s="283"/>
      <c r="I264" s="283"/>
      <c r="J264" s="169" t="s">
        <v>275</v>
      </c>
      <c r="K264" s="170">
        <v>92</v>
      </c>
      <c r="L264" s="272">
        <v>0</v>
      </c>
      <c r="M264" s="284"/>
      <c r="N264" s="273">
        <f t="shared" si="35"/>
        <v>0</v>
      </c>
      <c r="O264" s="273"/>
      <c r="P264" s="273"/>
      <c r="Q264" s="273"/>
      <c r="R264" s="40"/>
      <c r="T264" s="171" t="s">
        <v>22</v>
      </c>
      <c r="U264" s="47" t="s">
        <v>50</v>
      </c>
      <c r="V264" s="39"/>
      <c r="W264" s="172">
        <f t="shared" si="36"/>
        <v>0</v>
      </c>
      <c r="X264" s="172">
        <v>0</v>
      </c>
      <c r="Y264" s="172">
        <f t="shared" si="37"/>
        <v>0</v>
      </c>
      <c r="Z264" s="172">
        <v>0</v>
      </c>
      <c r="AA264" s="173">
        <f t="shared" si="38"/>
        <v>0</v>
      </c>
      <c r="AR264" s="21" t="s">
        <v>276</v>
      </c>
      <c r="AT264" s="21" t="s">
        <v>272</v>
      </c>
      <c r="AU264" s="21" t="s">
        <v>282</v>
      </c>
      <c r="AY264" s="21" t="s">
        <v>271</v>
      </c>
      <c r="BE264" s="108">
        <f t="shared" si="39"/>
        <v>0</v>
      </c>
      <c r="BF264" s="108">
        <f t="shared" si="40"/>
        <v>0</v>
      </c>
      <c r="BG264" s="108">
        <f t="shared" si="41"/>
        <v>0</v>
      </c>
      <c r="BH264" s="108">
        <f t="shared" si="42"/>
        <v>0</v>
      </c>
      <c r="BI264" s="108">
        <f t="shared" si="43"/>
        <v>0</v>
      </c>
      <c r="BJ264" s="21" t="s">
        <v>90</v>
      </c>
      <c r="BK264" s="108">
        <f t="shared" si="44"/>
        <v>0</v>
      </c>
      <c r="BL264" s="21" t="s">
        <v>276</v>
      </c>
      <c r="BM264" s="21" t="s">
        <v>537</v>
      </c>
    </row>
    <row r="265" spans="2:65" s="1" customFormat="1" ht="28.9" customHeight="1">
      <c r="B265" s="38"/>
      <c r="C265" s="167" t="s">
        <v>538</v>
      </c>
      <c r="D265" s="167" t="s">
        <v>272</v>
      </c>
      <c r="E265" s="168" t="s">
        <v>539</v>
      </c>
      <c r="F265" s="283" t="s">
        <v>540</v>
      </c>
      <c r="G265" s="283"/>
      <c r="H265" s="283"/>
      <c r="I265" s="283"/>
      <c r="J265" s="169" t="s">
        <v>275</v>
      </c>
      <c r="K265" s="170">
        <v>92</v>
      </c>
      <c r="L265" s="272">
        <v>0</v>
      </c>
      <c r="M265" s="284"/>
      <c r="N265" s="273">
        <f t="shared" si="35"/>
        <v>0</v>
      </c>
      <c r="O265" s="273"/>
      <c r="P265" s="273"/>
      <c r="Q265" s="273"/>
      <c r="R265" s="40"/>
      <c r="T265" s="171" t="s">
        <v>22</v>
      </c>
      <c r="U265" s="47" t="s">
        <v>50</v>
      </c>
      <c r="V265" s="39"/>
      <c r="W265" s="172">
        <f t="shared" si="36"/>
        <v>0</v>
      </c>
      <c r="X265" s="172">
        <v>0</v>
      </c>
      <c r="Y265" s="172">
        <f t="shared" si="37"/>
        <v>0</v>
      </c>
      <c r="Z265" s="172">
        <v>0</v>
      </c>
      <c r="AA265" s="173">
        <f t="shared" si="38"/>
        <v>0</v>
      </c>
      <c r="AR265" s="21" t="s">
        <v>276</v>
      </c>
      <c r="AT265" s="21" t="s">
        <v>272</v>
      </c>
      <c r="AU265" s="21" t="s">
        <v>282</v>
      </c>
      <c r="AY265" s="21" t="s">
        <v>271</v>
      </c>
      <c r="BE265" s="108">
        <f t="shared" si="39"/>
        <v>0</v>
      </c>
      <c r="BF265" s="108">
        <f t="shared" si="40"/>
        <v>0</v>
      </c>
      <c r="BG265" s="108">
        <f t="shared" si="41"/>
        <v>0</v>
      </c>
      <c r="BH265" s="108">
        <f t="shared" si="42"/>
        <v>0</v>
      </c>
      <c r="BI265" s="108">
        <f t="shared" si="43"/>
        <v>0</v>
      </c>
      <c r="BJ265" s="21" t="s">
        <v>90</v>
      </c>
      <c r="BK265" s="108">
        <f t="shared" si="44"/>
        <v>0</v>
      </c>
      <c r="BL265" s="21" t="s">
        <v>276</v>
      </c>
      <c r="BM265" s="21" t="s">
        <v>541</v>
      </c>
    </row>
    <row r="266" spans="2:65" s="1" customFormat="1" ht="40.15" customHeight="1">
      <c r="B266" s="38"/>
      <c r="C266" s="167" t="s">
        <v>542</v>
      </c>
      <c r="D266" s="167" t="s">
        <v>272</v>
      </c>
      <c r="E266" s="168" t="s">
        <v>543</v>
      </c>
      <c r="F266" s="283" t="s">
        <v>544</v>
      </c>
      <c r="G266" s="283"/>
      <c r="H266" s="283"/>
      <c r="I266" s="283"/>
      <c r="J266" s="169" t="s">
        <v>275</v>
      </c>
      <c r="K266" s="170">
        <v>92</v>
      </c>
      <c r="L266" s="272">
        <v>0</v>
      </c>
      <c r="M266" s="284"/>
      <c r="N266" s="273">
        <f t="shared" si="35"/>
        <v>0</v>
      </c>
      <c r="O266" s="273"/>
      <c r="P266" s="273"/>
      <c r="Q266" s="273"/>
      <c r="R266" s="40"/>
      <c r="T266" s="171" t="s">
        <v>22</v>
      </c>
      <c r="U266" s="47" t="s">
        <v>50</v>
      </c>
      <c r="V266" s="39"/>
      <c r="W266" s="172">
        <f t="shared" si="36"/>
        <v>0</v>
      </c>
      <c r="X266" s="172">
        <v>2.9999999999999999E-7</v>
      </c>
      <c r="Y266" s="172">
        <f t="shared" si="37"/>
        <v>2.76E-5</v>
      </c>
      <c r="Z266" s="172">
        <v>0</v>
      </c>
      <c r="AA266" s="173">
        <f t="shared" si="38"/>
        <v>0</v>
      </c>
      <c r="AR266" s="21" t="s">
        <v>276</v>
      </c>
      <c r="AT266" s="21" t="s">
        <v>272</v>
      </c>
      <c r="AU266" s="21" t="s">
        <v>282</v>
      </c>
      <c r="AY266" s="21" t="s">
        <v>271</v>
      </c>
      <c r="BE266" s="108">
        <f t="shared" si="39"/>
        <v>0</v>
      </c>
      <c r="BF266" s="108">
        <f t="shared" si="40"/>
        <v>0</v>
      </c>
      <c r="BG266" s="108">
        <f t="shared" si="41"/>
        <v>0</v>
      </c>
      <c r="BH266" s="108">
        <f t="shared" si="42"/>
        <v>0</v>
      </c>
      <c r="BI266" s="108">
        <f t="shared" si="43"/>
        <v>0</v>
      </c>
      <c r="BJ266" s="21" t="s">
        <v>90</v>
      </c>
      <c r="BK266" s="108">
        <f t="shared" si="44"/>
        <v>0</v>
      </c>
      <c r="BL266" s="21" t="s">
        <v>276</v>
      </c>
      <c r="BM266" s="21" t="s">
        <v>545</v>
      </c>
    </row>
    <row r="267" spans="2:65" s="1" customFormat="1" ht="28.9" customHeight="1">
      <c r="B267" s="38"/>
      <c r="C267" s="167" t="s">
        <v>546</v>
      </c>
      <c r="D267" s="167" t="s">
        <v>272</v>
      </c>
      <c r="E267" s="168" t="s">
        <v>547</v>
      </c>
      <c r="F267" s="283" t="s">
        <v>548</v>
      </c>
      <c r="G267" s="283"/>
      <c r="H267" s="283"/>
      <c r="I267" s="283"/>
      <c r="J267" s="169" t="s">
        <v>275</v>
      </c>
      <c r="K267" s="170">
        <v>92</v>
      </c>
      <c r="L267" s="272">
        <v>0</v>
      </c>
      <c r="M267" s="284"/>
      <c r="N267" s="273">
        <f t="shared" si="35"/>
        <v>0</v>
      </c>
      <c r="O267" s="273"/>
      <c r="P267" s="273"/>
      <c r="Q267" s="273"/>
      <c r="R267" s="40"/>
      <c r="T267" s="171" t="s">
        <v>22</v>
      </c>
      <c r="U267" s="47" t="s">
        <v>50</v>
      </c>
      <c r="V267" s="39"/>
      <c r="W267" s="172">
        <f t="shared" si="36"/>
        <v>0</v>
      </c>
      <c r="X267" s="172">
        <v>0</v>
      </c>
      <c r="Y267" s="172">
        <f t="shared" si="37"/>
        <v>0</v>
      </c>
      <c r="Z267" s="172">
        <v>0</v>
      </c>
      <c r="AA267" s="173">
        <f t="shared" si="38"/>
        <v>0</v>
      </c>
      <c r="AR267" s="21" t="s">
        <v>276</v>
      </c>
      <c r="AT267" s="21" t="s">
        <v>272</v>
      </c>
      <c r="AU267" s="21" t="s">
        <v>282</v>
      </c>
      <c r="AY267" s="21" t="s">
        <v>271</v>
      </c>
      <c r="BE267" s="108">
        <f t="shared" si="39"/>
        <v>0</v>
      </c>
      <c r="BF267" s="108">
        <f t="shared" si="40"/>
        <v>0</v>
      </c>
      <c r="BG267" s="108">
        <f t="shared" si="41"/>
        <v>0</v>
      </c>
      <c r="BH267" s="108">
        <f t="shared" si="42"/>
        <v>0</v>
      </c>
      <c r="BI267" s="108">
        <f t="shared" si="43"/>
        <v>0</v>
      </c>
      <c r="BJ267" s="21" t="s">
        <v>90</v>
      </c>
      <c r="BK267" s="108">
        <f t="shared" si="44"/>
        <v>0</v>
      </c>
      <c r="BL267" s="21" t="s">
        <v>276</v>
      </c>
      <c r="BM267" s="21" t="s">
        <v>549</v>
      </c>
    </row>
    <row r="268" spans="2:65" s="1" customFormat="1" ht="20.45" customHeight="1">
      <c r="B268" s="38"/>
      <c r="C268" s="206" t="s">
        <v>550</v>
      </c>
      <c r="D268" s="206" t="s">
        <v>381</v>
      </c>
      <c r="E268" s="207" t="s">
        <v>551</v>
      </c>
      <c r="F268" s="289" t="s">
        <v>552</v>
      </c>
      <c r="G268" s="289"/>
      <c r="H268" s="289"/>
      <c r="I268" s="289"/>
      <c r="J268" s="208" t="s">
        <v>553</v>
      </c>
      <c r="K268" s="209">
        <v>9.5</v>
      </c>
      <c r="L268" s="290">
        <v>0</v>
      </c>
      <c r="M268" s="291"/>
      <c r="N268" s="292">
        <f t="shared" si="35"/>
        <v>0</v>
      </c>
      <c r="O268" s="273"/>
      <c r="P268" s="273"/>
      <c r="Q268" s="273"/>
      <c r="R268" s="40"/>
      <c r="T268" s="171" t="s">
        <v>22</v>
      </c>
      <c r="U268" s="47" t="s">
        <v>50</v>
      </c>
      <c r="V268" s="39"/>
      <c r="W268" s="172">
        <f t="shared" si="36"/>
        <v>0</v>
      </c>
      <c r="X268" s="172">
        <v>0.2</v>
      </c>
      <c r="Y268" s="172">
        <f t="shared" si="37"/>
        <v>1.9000000000000001</v>
      </c>
      <c r="Z268" s="172">
        <v>0</v>
      </c>
      <c r="AA268" s="173">
        <f t="shared" si="38"/>
        <v>0</v>
      </c>
      <c r="AR268" s="21" t="s">
        <v>320</v>
      </c>
      <c r="AT268" s="21" t="s">
        <v>381</v>
      </c>
      <c r="AU268" s="21" t="s">
        <v>282</v>
      </c>
      <c r="AY268" s="21" t="s">
        <v>271</v>
      </c>
      <c r="BE268" s="108">
        <f t="shared" si="39"/>
        <v>0</v>
      </c>
      <c r="BF268" s="108">
        <f t="shared" si="40"/>
        <v>0</v>
      </c>
      <c r="BG268" s="108">
        <f t="shared" si="41"/>
        <v>0</v>
      </c>
      <c r="BH268" s="108">
        <f t="shared" si="42"/>
        <v>0</v>
      </c>
      <c r="BI268" s="108">
        <f t="shared" si="43"/>
        <v>0</v>
      </c>
      <c r="BJ268" s="21" t="s">
        <v>90</v>
      </c>
      <c r="BK268" s="108">
        <f t="shared" si="44"/>
        <v>0</v>
      </c>
      <c r="BL268" s="21" t="s">
        <v>276</v>
      </c>
      <c r="BM268" s="21" t="s">
        <v>554</v>
      </c>
    </row>
    <row r="269" spans="2:65" s="1" customFormat="1" ht="28.9" customHeight="1">
      <c r="B269" s="38"/>
      <c r="C269" s="167" t="s">
        <v>555</v>
      </c>
      <c r="D269" s="167" t="s">
        <v>272</v>
      </c>
      <c r="E269" s="168" t="s">
        <v>477</v>
      </c>
      <c r="F269" s="283" t="s">
        <v>478</v>
      </c>
      <c r="G269" s="283"/>
      <c r="H269" s="283"/>
      <c r="I269" s="283"/>
      <c r="J269" s="169" t="s">
        <v>360</v>
      </c>
      <c r="K269" s="170">
        <v>5.7</v>
      </c>
      <c r="L269" s="272">
        <v>0</v>
      </c>
      <c r="M269" s="284"/>
      <c r="N269" s="273">
        <f t="shared" si="35"/>
        <v>0</v>
      </c>
      <c r="O269" s="273"/>
      <c r="P269" s="273"/>
      <c r="Q269" s="273"/>
      <c r="R269" s="40"/>
      <c r="T269" s="171" t="s">
        <v>22</v>
      </c>
      <c r="U269" s="47" t="s">
        <v>50</v>
      </c>
      <c r="V269" s="39"/>
      <c r="W269" s="172">
        <f t="shared" si="36"/>
        <v>0</v>
      </c>
      <c r="X269" s="172">
        <v>0</v>
      </c>
      <c r="Y269" s="172">
        <f t="shared" si="37"/>
        <v>0</v>
      </c>
      <c r="Z269" s="172">
        <v>0</v>
      </c>
      <c r="AA269" s="173">
        <f t="shared" si="38"/>
        <v>0</v>
      </c>
      <c r="AR269" s="21" t="s">
        <v>276</v>
      </c>
      <c r="AT269" s="21" t="s">
        <v>272</v>
      </c>
      <c r="AU269" s="21" t="s">
        <v>282</v>
      </c>
      <c r="AY269" s="21" t="s">
        <v>271</v>
      </c>
      <c r="BE269" s="108">
        <f t="shared" si="39"/>
        <v>0</v>
      </c>
      <c r="BF269" s="108">
        <f t="shared" si="40"/>
        <v>0</v>
      </c>
      <c r="BG269" s="108">
        <f t="shared" si="41"/>
        <v>0</v>
      </c>
      <c r="BH269" s="108">
        <f t="shared" si="42"/>
        <v>0</v>
      </c>
      <c r="BI269" s="108">
        <f t="shared" si="43"/>
        <v>0</v>
      </c>
      <c r="BJ269" s="21" t="s">
        <v>90</v>
      </c>
      <c r="BK269" s="108">
        <f t="shared" si="44"/>
        <v>0</v>
      </c>
      <c r="BL269" s="21" t="s">
        <v>276</v>
      </c>
      <c r="BM269" s="21" t="s">
        <v>556</v>
      </c>
    </row>
    <row r="270" spans="2:65" s="9" customFormat="1" ht="22.35" customHeight="1">
      <c r="B270" s="156"/>
      <c r="C270" s="157"/>
      <c r="D270" s="166" t="s">
        <v>219</v>
      </c>
      <c r="E270" s="166"/>
      <c r="F270" s="166"/>
      <c r="G270" s="166"/>
      <c r="H270" s="166"/>
      <c r="I270" s="166"/>
      <c r="J270" s="166"/>
      <c r="K270" s="166"/>
      <c r="L270" s="166"/>
      <c r="M270" s="166"/>
      <c r="N270" s="262">
        <f>BK270</f>
        <v>0</v>
      </c>
      <c r="O270" s="263"/>
      <c r="P270" s="263"/>
      <c r="Q270" s="263"/>
      <c r="R270" s="159"/>
      <c r="T270" s="160"/>
      <c r="U270" s="157"/>
      <c r="V270" s="157"/>
      <c r="W270" s="161">
        <f>SUM(W271:W294)</f>
        <v>0</v>
      </c>
      <c r="X270" s="157"/>
      <c r="Y270" s="161">
        <f>SUM(Y271:Y294)</f>
        <v>8.4734000000000007E-3</v>
      </c>
      <c r="Z270" s="157"/>
      <c r="AA270" s="162">
        <f>SUM(AA271:AA294)</f>
        <v>0</v>
      </c>
      <c r="AR270" s="163" t="s">
        <v>90</v>
      </c>
      <c r="AT270" s="164" t="s">
        <v>84</v>
      </c>
      <c r="AU270" s="164" t="s">
        <v>108</v>
      </c>
      <c r="AY270" s="163" t="s">
        <v>271</v>
      </c>
      <c r="BK270" s="165">
        <f>SUM(BK271:BK294)</f>
        <v>0</v>
      </c>
    </row>
    <row r="271" spans="2:65" s="1" customFormat="1" ht="28.9" customHeight="1">
      <c r="B271" s="38"/>
      <c r="C271" s="167" t="s">
        <v>557</v>
      </c>
      <c r="D271" s="167" t="s">
        <v>272</v>
      </c>
      <c r="E271" s="168" t="s">
        <v>558</v>
      </c>
      <c r="F271" s="283" t="s">
        <v>559</v>
      </c>
      <c r="G271" s="283"/>
      <c r="H271" s="283"/>
      <c r="I271" s="283"/>
      <c r="J271" s="169" t="s">
        <v>314</v>
      </c>
      <c r="K271" s="170">
        <v>269</v>
      </c>
      <c r="L271" s="272">
        <v>0</v>
      </c>
      <c r="M271" s="284"/>
      <c r="N271" s="273">
        <f t="shared" ref="N271:N287" si="45">ROUND(L271*K271,1)</f>
        <v>0</v>
      </c>
      <c r="O271" s="273"/>
      <c r="P271" s="273"/>
      <c r="Q271" s="273"/>
      <c r="R271" s="40"/>
      <c r="T271" s="171" t="s">
        <v>22</v>
      </c>
      <c r="U271" s="47" t="s">
        <v>50</v>
      </c>
      <c r="V271" s="39"/>
      <c r="W271" s="172">
        <f t="shared" ref="W271:W287" si="46">V271*K271</f>
        <v>0</v>
      </c>
      <c r="X271" s="172">
        <v>0</v>
      </c>
      <c r="Y271" s="172">
        <f t="shared" ref="Y271:Y287" si="47">X271*K271</f>
        <v>0</v>
      </c>
      <c r="Z271" s="172">
        <v>0</v>
      </c>
      <c r="AA271" s="173">
        <f t="shared" ref="AA271:AA287" si="48">Z271*K271</f>
        <v>0</v>
      </c>
      <c r="AR271" s="21" t="s">
        <v>276</v>
      </c>
      <c r="AT271" s="21" t="s">
        <v>272</v>
      </c>
      <c r="AU271" s="21" t="s">
        <v>282</v>
      </c>
      <c r="AY271" s="21" t="s">
        <v>271</v>
      </c>
      <c r="BE271" s="108">
        <f t="shared" ref="BE271:BE287" si="49">IF(U271="základní",N271,0)</f>
        <v>0</v>
      </c>
      <c r="BF271" s="108">
        <f t="shared" ref="BF271:BF287" si="50">IF(U271="snížená",N271,0)</f>
        <v>0</v>
      </c>
      <c r="BG271" s="108">
        <f t="shared" ref="BG271:BG287" si="51">IF(U271="zákl. přenesená",N271,0)</f>
        <v>0</v>
      </c>
      <c r="BH271" s="108">
        <f t="shared" ref="BH271:BH287" si="52">IF(U271="sníž. přenesená",N271,0)</f>
        <v>0</v>
      </c>
      <c r="BI271" s="108">
        <f t="shared" ref="BI271:BI287" si="53">IF(U271="nulová",N271,0)</f>
        <v>0</v>
      </c>
      <c r="BJ271" s="21" t="s">
        <v>90</v>
      </c>
      <c r="BK271" s="108">
        <f t="shared" ref="BK271:BK287" si="54">ROUND(L271*K271,1)</f>
        <v>0</v>
      </c>
      <c r="BL271" s="21" t="s">
        <v>276</v>
      </c>
      <c r="BM271" s="21" t="s">
        <v>560</v>
      </c>
    </row>
    <row r="272" spans="2:65" s="1" customFormat="1" ht="28.9" customHeight="1">
      <c r="B272" s="38"/>
      <c r="C272" s="167" t="s">
        <v>561</v>
      </c>
      <c r="D272" s="167" t="s">
        <v>272</v>
      </c>
      <c r="E272" s="168" t="s">
        <v>335</v>
      </c>
      <c r="F272" s="283" t="s">
        <v>336</v>
      </c>
      <c r="G272" s="283"/>
      <c r="H272" s="283"/>
      <c r="I272" s="283"/>
      <c r="J272" s="169" t="s">
        <v>314</v>
      </c>
      <c r="K272" s="170">
        <v>24.2</v>
      </c>
      <c r="L272" s="272">
        <v>0</v>
      </c>
      <c r="M272" s="284"/>
      <c r="N272" s="273">
        <f t="shared" si="45"/>
        <v>0</v>
      </c>
      <c r="O272" s="273"/>
      <c r="P272" s="273"/>
      <c r="Q272" s="273"/>
      <c r="R272" s="40"/>
      <c r="T272" s="171" t="s">
        <v>22</v>
      </c>
      <c r="U272" s="47" t="s">
        <v>50</v>
      </c>
      <c r="V272" s="39"/>
      <c r="W272" s="172">
        <f t="shared" si="46"/>
        <v>0</v>
      </c>
      <c r="X272" s="172">
        <v>0</v>
      </c>
      <c r="Y272" s="172">
        <f t="shared" si="47"/>
        <v>0</v>
      </c>
      <c r="Z272" s="172">
        <v>0</v>
      </c>
      <c r="AA272" s="173">
        <f t="shared" si="48"/>
        <v>0</v>
      </c>
      <c r="AR272" s="21" t="s">
        <v>276</v>
      </c>
      <c r="AT272" s="21" t="s">
        <v>272</v>
      </c>
      <c r="AU272" s="21" t="s">
        <v>282</v>
      </c>
      <c r="AY272" s="21" t="s">
        <v>271</v>
      </c>
      <c r="BE272" s="108">
        <f t="shared" si="49"/>
        <v>0</v>
      </c>
      <c r="BF272" s="108">
        <f t="shared" si="50"/>
        <v>0</v>
      </c>
      <c r="BG272" s="108">
        <f t="shared" si="51"/>
        <v>0</v>
      </c>
      <c r="BH272" s="108">
        <f t="shared" si="52"/>
        <v>0</v>
      </c>
      <c r="BI272" s="108">
        <f t="shared" si="53"/>
        <v>0</v>
      </c>
      <c r="BJ272" s="21" t="s">
        <v>90</v>
      </c>
      <c r="BK272" s="108">
        <f t="shared" si="54"/>
        <v>0</v>
      </c>
      <c r="BL272" s="21" t="s">
        <v>276</v>
      </c>
      <c r="BM272" s="21" t="s">
        <v>562</v>
      </c>
    </row>
    <row r="273" spans="2:65" s="1" customFormat="1" ht="40.15" customHeight="1">
      <c r="B273" s="38"/>
      <c r="C273" s="167" t="s">
        <v>563</v>
      </c>
      <c r="D273" s="167" t="s">
        <v>272</v>
      </c>
      <c r="E273" s="168" t="s">
        <v>564</v>
      </c>
      <c r="F273" s="283" t="s">
        <v>565</v>
      </c>
      <c r="G273" s="283"/>
      <c r="H273" s="283"/>
      <c r="I273" s="283"/>
      <c r="J273" s="169" t="s">
        <v>314</v>
      </c>
      <c r="K273" s="170">
        <v>6</v>
      </c>
      <c r="L273" s="272">
        <v>0</v>
      </c>
      <c r="M273" s="284"/>
      <c r="N273" s="273">
        <f t="shared" si="45"/>
        <v>0</v>
      </c>
      <c r="O273" s="273"/>
      <c r="P273" s="273"/>
      <c r="Q273" s="273"/>
      <c r="R273" s="40"/>
      <c r="T273" s="171" t="s">
        <v>22</v>
      </c>
      <c r="U273" s="47" t="s">
        <v>50</v>
      </c>
      <c r="V273" s="39"/>
      <c r="W273" s="172">
        <f t="shared" si="46"/>
        <v>0</v>
      </c>
      <c r="X273" s="172">
        <v>0</v>
      </c>
      <c r="Y273" s="172">
        <f t="shared" si="47"/>
        <v>0</v>
      </c>
      <c r="Z273" s="172">
        <v>0</v>
      </c>
      <c r="AA273" s="173">
        <f t="shared" si="48"/>
        <v>0</v>
      </c>
      <c r="AR273" s="21" t="s">
        <v>276</v>
      </c>
      <c r="AT273" s="21" t="s">
        <v>272</v>
      </c>
      <c r="AU273" s="21" t="s">
        <v>282</v>
      </c>
      <c r="AY273" s="21" t="s">
        <v>271</v>
      </c>
      <c r="BE273" s="108">
        <f t="shared" si="49"/>
        <v>0</v>
      </c>
      <c r="BF273" s="108">
        <f t="shared" si="50"/>
        <v>0</v>
      </c>
      <c r="BG273" s="108">
        <f t="shared" si="51"/>
        <v>0</v>
      </c>
      <c r="BH273" s="108">
        <f t="shared" si="52"/>
        <v>0</v>
      </c>
      <c r="BI273" s="108">
        <f t="shared" si="53"/>
        <v>0</v>
      </c>
      <c r="BJ273" s="21" t="s">
        <v>90</v>
      </c>
      <c r="BK273" s="108">
        <f t="shared" si="54"/>
        <v>0</v>
      </c>
      <c r="BL273" s="21" t="s">
        <v>276</v>
      </c>
      <c r="BM273" s="21" t="s">
        <v>566</v>
      </c>
    </row>
    <row r="274" spans="2:65" s="1" customFormat="1" ht="40.15" customHeight="1">
      <c r="B274" s="38"/>
      <c r="C274" s="167" t="s">
        <v>567</v>
      </c>
      <c r="D274" s="167" t="s">
        <v>272</v>
      </c>
      <c r="E274" s="168" t="s">
        <v>568</v>
      </c>
      <c r="F274" s="283" t="s">
        <v>569</v>
      </c>
      <c r="G274" s="283"/>
      <c r="H274" s="283"/>
      <c r="I274" s="283"/>
      <c r="J274" s="169" t="s">
        <v>275</v>
      </c>
      <c r="K274" s="170">
        <v>269</v>
      </c>
      <c r="L274" s="272">
        <v>0</v>
      </c>
      <c r="M274" s="284"/>
      <c r="N274" s="273">
        <f t="shared" si="45"/>
        <v>0</v>
      </c>
      <c r="O274" s="273"/>
      <c r="P274" s="273"/>
      <c r="Q274" s="273"/>
      <c r="R274" s="40"/>
      <c r="T274" s="171" t="s">
        <v>22</v>
      </c>
      <c r="U274" s="47" t="s">
        <v>50</v>
      </c>
      <c r="V274" s="39"/>
      <c r="W274" s="172">
        <f t="shared" si="46"/>
        <v>0</v>
      </c>
      <c r="X274" s="172">
        <v>0</v>
      </c>
      <c r="Y274" s="172">
        <f t="shared" si="47"/>
        <v>0</v>
      </c>
      <c r="Z274" s="172">
        <v>0</v>
      </c>
      <c r="AA274" s="173">
        <f t="shared" si="48"/>
        <v>0</v>
      </c>
      <c r="AR274" s="21" t="s">
        <v>276</v>
      </c>
      <c r="AT274" s="21" t="s">
        <v>272</v>
      </c>
      <c r="AU274" s="21" t="s">
        <v>282</v>
      </c>
      <c r="AY274" s="21" t="s">
        <v>271</v>
      </c>
      <c r="BE274" s="108">
        <f t="shared" si="49"/>
        <v>0</v>
      </c>
      <c r="BF274" s="108">
        <f t="shared" si="50"/>
        <v>0</v>
      </c>
      <c r="BG274" s="108">
        <f t="shared" si="51"/>
        <v>0</v>
      </c>
      <c r="BH274" s="108">
        <f t="shared" si="52"/>
        <v>0</v>
      </c>
      <c r="BI274" s="108">
        <f t="shared" si="53"/>
        <v>0</v>
      </c>
      <c r="BJ274" s="21" t="s">
        <v>90</v>
      </c>
      <c r="BK274" s="108">
        <f t="shared" si="54"/>
        <v>0</v>
      </c>
      <c r="BL274" s="21" t="s">
        <v>276</v>
      </c>
      <c r="BM274" s="21" t="s">
        <v>570</v>
      </c>
    </row>
    <row r="275" spans="2:65" s="1" customFormat="1" ht="40.15" customHeight="1">
      <c r="B275" s="38"/>
      <c r="C275" s="167" t="s">
        <v>571</v>
      </c>
      <c r="D275" s="167" t="s">
        <v>272</v>
      </c>
      <c r="E275" s="168" t="s">
        <v>572</v>
      </c>
      <c r="F275" s="283" t="s">
        <v>573</v>
      </c>
      <c r="G275" s="283"/>
      <c r="H275" s="283"/>
      <c r="I275" s="283"/>
      <c r="J275" s="169" t="s">
        <v>275</v>
      </c>
      <c r="K275" s="170">
        <v>269</v>
      </c>
      <c r="L275" s="272">
        <v>0</v>
      </c>
      <c r="M275" s="284"/>
      <c r="N275" s="273">
        <f t="shared" si="45"/>
        <v>0</v>
      </c>
      <c r="O275" s="273"/>
      <c r="P275" s="273"/>
      <c r="Q275" s="273"/>
      <c r="R275" s="40"/>
      <c r="T275" s="171" t="s">
        <v>22</v>
      </c>
      <c r="U275" s="47" t="s">
        <v>50</v>
      </c>
      <c r="V275" s="39"/>
      <c r="W275" s="172">
        <f t="shared" si="46"/>
        <v>0</v>
      </c>
      <c r="X275" s="172">
        <v>0</v>
      </c>
      <c r="Y275" s="172">
        <f t="shared" si="47"/>
        <v>0</v>
      </c>
      <c r="Z275" s="172">
        <v>0</v>
      </c>
      <c r="AA275" s="173">
        <f t="shared" si="48"/>
        <v>0</v>
      </c>
      <c r="AR275" s="21" t="s">
        <v>276</v>
      </c>
      <c r="AT275" s="21" t="s">
        <v>272</v>
      </c>
      <c r="AU275" s="21" t="s">
        <v>282</v>
      </c>
      <c r="AY275" s="21" t="s">
        <v>271</v>
      </c>
      <c r="BE275" s="108">
        <f t="shared" si="49"/>
        <v>0</v>
      </c>
      <c r="BF275" s="108">
        <f t="shared" si="50"/>
        <v>0</v>
      </c>
      <c r="BG275" s="108">
        <f t="shared" si="51"/>
        <v>0</v>
      </c>
      <c r="BH275" s="108">
        <f t="shared" si="52"/>
        <v>0</v>
      </c>
      <c r="BI275" s="108">
        <f t="shared" si="53"/>
        <v>0</v>
      </c>
      <c r="BJ275" s="21" t="s">
        <v>90</v>
      </c>
      <c r="BK275" s="108">
        <f t="shared" si="54"/>
        <v>0</v>
      </c>
      <c r="BL275" s="21" t="s">
        <v>276</v>
      </c>
      <c r="BM275" s="21" t="s">
        <v>574</v>
      </c>
    </row>
    <row r="276" spans="2:65" s="1" customFormat="1" ht="28.9" customHeight="1">
      <c r="B276" s="38"/>
      <c r="C276" s="167" t="s">
        <v>160</v>
      </c>
      <c r="D276" s="167" t="s">
        <v>272</v>
      </c>
      <c r="E276" s="168" t="s">
        <v>575</v>
      </c>
      <c r="F276" s="283" t="s">
        <v>576</v>
      </c>
      <c r="G276" s="283"/>
      <c r="H276" s="283"/>
      <c r="I276" s="283"/>
      <c r="J276" s="169" t="s">
        <v>275</v>
      </c>
      <c r="K276" s="170">
        <v>269</v>
      </c>
      <c r="L276" s="272">
        <v>0</v>
      </c>
      <c r="M276" s="284"/>
      <c r="N276" s="273">
        <f t="shared" si="45"/>
        <v>0</v>
      </c>
      <c r="O276" s="273"/>
      <c r="P276" s="273"/>
      <c r="Q276" s="273"/>
      <c r="R276" s="40"/>
      <c r="T276" s="171" t="s">
        <v>22</v>
      </c>
      <c r="U276" s="47" t="s">
        <v>50</v>
      </c>
      <c r="V276" s="39"/>
      <c r="W276" s="172">
        <f t="shared" si="46"/>
        <v>0</v>
      </c>
      <c r="X276" s="172">
        <v>0</v>
      </c>
      <c r="Y276" s="172">
        <f t="shared" si="47"/>
        <v>0</v>
      </c>
      <c r="Z276" s="172">
        <v>0</v>
      </c>
      <c r="AA276" s="173">
        <f t="shared" si="48"/>
        <v>0</v>
      </c>
      <c r="AR276" s="21" t="s">
        <v>276</v>
      </c>
      <c r="AT276" s="21" t="s">
        <v>272</v>
      </c>
      <c r="AU276" s="21" t="s">
        <v>282</v>
      </c>
      <c r="AY276" s="21" t="s">
        <v>271</v>
      </c>
      <c r="BE276" s="108">
        <f t="shared" si="49"/>
        <v>0</v>
      </c>
      <c r="BF276" s="108">
        <f t="shared" si="50"/>
        <v>0</v>
      </c>
      <c r="BG276" s="108">
        <f t="shared" si="51"/>
        <v>0</v>
      </c>
      <c r="BH276" s="108">
        <f t="shared" si="52"/>
        <v>0</v>
      </c>
      <c r="BI276" s="108">
        <f t="shared" si="53"/>
        <v>0</v>
      </c>
      <c r="BJ276" s="21" t="s">
        <v>90</v>
      </c>
      <c r="BK276" s="108">
        <f t="shared" si="54"/>
        <v>0</v>
      </c>
      <c r="BL276" s="21" t="s">
        <v>276</v>
      </c>
      <c r="BM276" s="21" t="s">
        <v>577</v>
      </c>
    </row>
    <row r="277" spans="2:65" s="1" customFormat="1" ht="40.15" customHeight="1">
      <c r="B277" s="38"/>
      <c r="C277" s="167" t="s">
        <v>578</v>
      </c>
      <c r="D277" s="167" t="s">
        <v>272</v>
      </c>
      <c r="E277" s="168" t="s">
        <v>579</v>
      </c>
      <c r="F277" s="283" t="s">
        <v>580</v>
      </c>
      <c r="G277" s="283"/>
      <c r="H277" s="283"/>
      <c r="I277" s="283"/>
      <c r="J277" s="169" t="s">
        <v>275</v>
      </c>
      <c r="K277" s="170">
        <v>269</v>
      </c>
      <c r="L277" s="272">
        <v>0</v>
      </c>
      <c r="M277" s="284"/>
      <c r="N277" s="273">
        <f t="shared" si="45"/>
        <v>0</v>
      </c>
      <c r="O277" s="273"/>
      <c r="P277" s="273"/>
      <c r="Q277" s="273"/>
      <c r="R277" s="40"/>
      <c r="T277" s="171" t="s">
        <v>22</v>
      </c>
      <c r="U277" s="47" t="s">
        <v>50</v>
      </c>
      <c r="V277" s="39"/>
      <c r="W277" s="172">
        <f t="shared" si="46"/>
        <v>0</v>
      </c>
      <c r="X277" s="172">
        <v>0</v>
      </c>
      <c r="Y277" s="172">
        <f t="shared" si="47"/>
        <v>0</v>
      </c>
      <c r="Z277" s="172">
        <v>0</v>
      </c>
      <c r="AA277" s="173">
        <f t="shared" si="48"/>
        <v>0</v>
      </c>
      <c r="AR277" s="21" t="s">
        <v>276</v>
      </c>
      <c r="AT277" s="21" t="s">
        <v>272</v>
      </c>
      <c r="AU277" s="21" t="s">
        <v>282</v>
      </c>
      <c r="AY277" s="21" t="s">
        <v>271</v>
      </c>
      <c r="BE277" s="108">
        <f t="shared" si="49"/>
        <v>0</v>
      </c>
      <c r="BF277" s="108">
        <f t="shared" si="50"/>
        <v>0</v>
      </c>
      <c r="BG277" s="108">
        <f t="shared" si="51"/>
        <v>0</v>
      </c>
      <c r="BH277" s="108">
        <f t="shared" si="52"/>
        <v>0</v>
      </c>
      <c r="BI277" s="108">
        <f t="shared" si="53"/>
        <v>0</v>
      </c>
      <c r="BJ277" s="21" t="s">
        <v>90</v>
      </c>
      <c r="BK277" s="108">
        <f t="shared" si="54"/>
        <v>0</v>
      </c>
      <c r="BL277" s="21" t="s">
        <v>276</v>
      </c>
      <c r="BM277" s="21" t="s">
        <v>581</v>
      </c>
    </row>
    <row r="278" spans="2:65" s="1" customFormat="1" ht="28.9" customHeight="1">
      <c r="B278" s="38"/>
      <c r="C278" s="167" t="s">
        <v>582</v>
      </c>
      <c r="D278" s="167" t="s">
        <v>272</v>
      </c>
      <c r="E278" s="168" t="s">
        <v>535</v>
      </c>
      <c r="F278" s="283" t="s">
        <v>536</v>
      </c>
      <c r="G278" s="283"/>
      <c r="H278" s="283"/>
      <c r="I278" s="283"/>
      <c r="J278" s="169" t="s">
        <v>275</v>
      </c>
      <c r="K278" s="170">
        <v>538</v>
      </c>
      <c r="L278" s="272">
        <v>0</v>
      </c>
      <c r="M278" s="284"/>
      <c r="N278" s="273">
        <f t="shared" si="45"/>
        <v>0</v>
      </c>
      <c r="O278" s="273"/>
      <c r="P278" s="273"/>
      <c r="Q278" s="273"/>
      <c r="R278" s="40"/>
      <c r="T278" s="171" t="s">
        <v>22</v>
      </c>
      <c r="U278" s="47" t="s">
        <v>50</v>
      </c>
      <c r="V278" s="39"/>
      <c r="W278" s="172">
        <f t="shared" si="46"/>
        <v>0</v>
      </c>
      <c r="X278" s="172">
        <v>0</v>
      </c>
      <c r="Y278" s="172">
        <f t="shared" si="47"/>
        <v>0</v>
      </c>
      <c r="Z278" s="172">
        <v>0</v>
      </c>
      <c r="AA278" s="173">
        <f t="shared" si="48"/>
        <v>0</v>
      </c>
      <c r="AR278" s="21" t="s">
        <v>276</v>
      </c>
      <c r="AT278" s="21" t="s">
        <v>272</v>
      </c>
      <c r="AU278" s="21" t="s">
        <v>282</v>
      </c>
      <c r="AY278" s="21" t="s">
        <v>271</v>
      </c>
      <c r="BE278" s="108">
        <f t="shared" si="49"/>
        <v>0</v>
      </c>
      <c r="BF278" s="108">
        <f t="shared" si="50"/>
        <v>0</v>
      </c>
      <c r="BG278" s="108">
        <f t="shared" si="51"/>
        <v>0</v>
      </c>
      <c r="BH278" s="108">
        <f t="shared" si="52"/>
        <v>0</v>
      </c>
      <c r="BI278" s="108">
        <f t="shared" si="53"/>
        <v>0</v>
      </c>
      <c r="BJ278" s="21" t="s">
        <v>90</v>
      </c>
      <c r="BK278" s="108">
        <f t="shared" si="54"/>
        <v>0</v>
      </c>
      <c r="BL278" s="21" t="s">
        <v>276</v>
      </c>
      <c r="BM278" s="21" t="s">
        <v>583</v>
      </c>
    </row>
    <row r="279" spans="2:65" s="1" customFormat="1" ht="28.9" customHeight="1">
      <c r="B279" s="38"/>
      <c r="C279" s="167" t="s">
        <v>584</v>
      </c>
      <c r="D279" s="167" t="s">
        <v>272</v>
      </c>
      <c r="E279" s="168" t="s">
        <v>585</v>
      </c>
      <c r="F279" s="283" t="s">
        <v>586</v>
      </c>
      <c r="G279" s="283"/>
      <c r="H279" s="283"/>
      <c r="I279" s="283"/>
      <c r="J279" s="169" t="s">
        <v>275</v>
      </c>
      <c r="K279" s="170">
        <v>538</v>
      </c>
      <c r="L279" s="272">
        <v>0</v>
      </c>
      <c r="M279" s="284"/>
      <c r="N279" s="273">
        <f t="shared" si="45"/>
        <v>0</v>
      </c>
      <c r="O279" s="273"/>
      <c r="P279" s="273"/>
      <c r="Q279" s="273"/>
      <c r="R279" s="40"/>
      <c r="T279" s="171" t="s">
        <v>22</v>
      </c>
      <c r="U279" s="47" t="s">
        <v>50</v>
      </c>
      <c r="V279" s="39"/>
      <c r="W279" s="172">
        <f t="shared" si="46"/>
        <v>0</v>
      </c>
      <c r="X279" s="172">
        <v>0</v>
      </c>
      <c r="Y279" s="172">
        <f t="shared" si="47"/>
        <v>0</v>
      </c>
      <c r="Z279" s="172">
        <v>0</v>
      </c>
      <c r="AA279" s="173">
        <f t="shared" si="48"/>
        <v>0</v>
      </c>
      <c r="AR279" s="21" t="s">
        <v>276</v>
      </c>
      <c r="AT279" s="21" t="s">
        <v>272</v>
      </c>
      <c r="AU279" s="21" t="s">
        <v>282</v>
      </c>
      <c r="AY279" s="21" t="s">
        <v>271</v>
      </c>
      <c r="BE279" s="108">
        <f t="shared" si="49"/>
        <v>0</v>
      </c>
      <c r="BF279" s="108">
        <f t="shared" si="50"/>
        <v>0</v>
      </c>
      <c r="BG279" s="108">
        <f t="shared" si="51"/>
        <v>0</v>
      </c>
      <c r="BH279" s="108">
        <f t="shared" si="52"/>
        <v>0</v>
      </c>
      <c r="BI279" s="108">
        <f t="shared" si="53"/>
        <v>0</v>
      </c>
      <c r="BJ279" s="21" t="s">
        <v>90</v>
      </c>
      <c r="BK279" s="108">
        <f t="shared" si="54"/>
        <v>0</v>
      </c>
      <c r="BL279" s="21" t="s">
        <v>276</v>
      </c>
      <c r="BM279" s="21" t="s">
        <v>587</v>
      </c>
    </row>
    <row r="280" spans="2:65" s="1" customFormat="1" ht="28.9" customHeight="1">
      <c r="B280" s="38"/>
      <c r="C280" s="167" t="s">
        <v>588</v>
      </c>
      <c r="D280" s="167" t="s">
        <v>272</v>
      </c>
      <c r="E280" s="168" t="s">
        <v>589</v>
      </c>
      <c r="F280" s="283" t="s">
        <v>590</v>
      </c>
      <c r="G280" s="283"/>
      <c r="H280" s="283"/>
      <c r="I280" s="283"/>
      <c r="J280" s="169" t="s">
        <v>275</v>
      </c>
      <c r="K280" s="170">
        <v>269</v>
      </c>
      <c r="L280" s="272">
        <v>0</v>
      </c>
      <c r="M280" s="284"/>
      <c r="N280" s="273">
        <f t="shared" si="45"/>
        <v>0</v>
      </c>
      <c r="O280" s="273"/>
      <c r="P280" s="273"/>
      <c r="Q280" s="273"/>
      <c r="R280" s="40"/>
      <c r="T280" s="171" t="s">
        <v>22</v>
      </c>
      <c r="U280" s="47" t="s">
        <v>50</v>
      </c>
      <c r="V280" s="39"/>
      <c r="W280" s="172">
        <f t="shared" si="46"/>
        <v>0</v>
      </c>
      <c r="X280" s="172">
        <v>0</v>
      </c>
      <c r="Y280" s="172">
        <f t="shared" si="47"/>
        <v>0</v>
      </c>
      <c r="Z280" s="172">
        <v>0</v>
      </c>
      <c r="AA280" s="173">
        <f t="shared" si="48"/>
        <v>0</v>
      </c>
      <c r="AR280" s="21" t="s">
        <v>276</v>
      </c>
      <c r="AT280" s="21" t="s">
        <v>272</v>
      </c>
      <c r="AU280" s="21" t="s">
        <v>282</v>
      </c>
      <c r="AY280" s="21" t="s">
        <v>271</v>
      </c>
      <c r="BE280" s="108">
        <f t="shared" si="49"/>
        <v>0</v>
      </c>
      <c r="BF280" s="108">
        <f t="shared" si="50"/>
        <v>0</v>
      </c>
      <c r="BG280" s="108">
        <f t="shared" si="51"/>
        <v>0</v>
      </c>
      <c r="BH280" s="108">
        <f t="shared" si="52"/>
        <v>0</v>
      </c>
      <c r="BI280" s="108">
        <f t="shared" si="53"/>
        <v>0</v>
      </c>
      <c r="BJ280" s="21" t="s">
        <v>90</v>
      </c>
      <c r="BK280" s="108">
        <f t="shared" si="54"/>
        <v>0</v>
      </c>
      <c r="BL280" s="21" t="s">
        <v>276</v>
      </c>
      <c r="BM280" s="21" t="s">
        <v>591</v>
      </c>
    </row>
    <row r="281" spans="2:65" s="1" customFormat="1" ht="40.15" customHeight="1">
      <c r="B281" s="38"/>
      <c r="C281" s="167" t="s">
        <v>592</v>
      </c>
      <c r="D281" s="167" t="s">
        <v>272</v>
      </c>
      <c r="E281" s="168" t="s">
        <v>543</v>
      </c>
      <c r="F281" s="283" t="s">
        <v>544</v>
      </c>
      <c r="G281" s="283"/>
      <c r="H281" s="283"/>
      <c r="I281" s="283"/>
      <c r="J281" s="169" t="s">
        <v>275</v>
      </c>
      <c r="K281" s="170">
        <v>269</v>
      </c>
      <c r="L281" s="272">
        <v>0</v>
      </c>
      <c r="M281" s="284"/>
      <c r="N281" s="273">
        <f t="shared" si="45"/>
        <v>0</v>
      </c>
      <c r="O281" s="273"/>
      <c r="P281" s="273"/>
      <c r="Q281" s="273"/>
      <c r="R281" s="40"/>
      <c r="T281" s="171" t="s">
        <v>22</v>
      </c>
      <c r="U281" s="47" t="s">
        <v>50</v>
      </c>
      <c r="V281" s="39"/>
      <c r="W281" s="172">
        <f t="shared" si="46"/>
        <v>0</v>
      </c>
      <c r="X281" s="172">
        <v>2.9999999999999999E-7</v>
      </c>
      <c r="Y281" s="172">
        <f t="shared" si="47"/>
        <v>8.0699999999999996E-5</v>
      </c>
      <c r="Z281" s="172">
        <v>0</v>
      </c>
      <c r="AA281" s="173">
        <f t="shared" si="48"/>
        <v>0</v>
      </c>
      <c r="AR281" s="21" t="s">
        <v>276</v>
      </c>
      <c r="AT281" s="21" t="s">
        <v>272</v>
      </c>
      <c r="AU281" s="21" t="s">
        <v>282</v>
      </c>
      <c r="AY281" s="21" t="s">
        <v>271</v>
      </c>
      <c r="BE281" s="108">
        <f t="shared" si="49"/>
        <v>0</v>
      </c>
      <c r="BF281" s="108">
        <f t="shared" si="50"/>
        <v>0</v>
      </c>
      <c r="BG281" s="108">
        <f t="shared" si="51"/>
        <v>0</v>
      </c>
      <c r="BH281" s="108">
        <f t="shared" si="52"/>
        <v>0</v>
      </c>
      <c r="BI281" s="108">
        <f t="shared" si="53"/>
        <v>0</v>
      </c>
      <c r="BJ281" s="21" t="s">
        <v>90</v>
      </c>
      <c r="BK281" s="108">
        <f t="shared" si="54"/>
        <v>0</v>
      </c>
      <c r="BL281" s="21" t="s">
        <v>276</v>
      </c>
      <c r="BM281" s="21" t="s">
        <v>593</v>
      </c>
    </row>
    <row r="282" spans="2:65" s="1" customFormat="1" ht="40.15" customHeight="1">
      <c r="B282" s="38"/>
      <c r="C282" s="167" t="s">
        <v>594</v>
      </c>
      <c r="D282" s="167" t="s">
        <v>272</v>
      </c>
      <c r="E282" s="168" t="s">
        <v>595</v>
      </c>
      <c r="F282" s="283" t="s">
        <v>596</v>
      </c>
      <c r="G282" s="283"/>
      <c r="H282" s="283"/>
      <c r="I282" s="283"/>
      <c r="J282" s="169" t="s">
        <v>275</v>
      </c>
      <c r="K282" s="170">
        <v>269</v>
      </c>
      <c r="L282" s="272">
        <v>0</v>
      </c>
      <c r="M282" s="284"/>
      <c r="N282" s="273">
        <f t="shared" si="45"/>
        <v>0</v>
      </c>
      <c r="O282" s="273"/>
      <c r="P282" s="273"/>
      <c r="Q282" s="273"/>
      <c r="R282" s="40"/>
      <c r="T282" s="171" t="s">
        <v>22</v>
      </c>
      <c r="U282" s="47" t="s">
        <v>50</v>
      </c>
      <c r="V282" s="39"/>
      <c r="W282" s="172">
        <f t="shared" si="46"/>
        <v>0</v>
      </c>
      <c r="X282" s="172">
        <v>2.9999999999999999E-7</v>
      </c>
      <c r="Y282" s="172">
        <f t="shared" si="47"/>
        <v>8.0699999999999996E-5</v>
      </c>
      <c r="Z282" s="172">
        <v>0</v>
      </c>
      <c r="AA282" s="173">
        <f t="shared" si="48"/>
        <v>0</v>
      </c>
      <c r="AR282" s="21" t="s">
        <v>276</v>
      </c>
      <c r="AT282" s="21" t="s">
        <v>272</v>
      </c>
      <c r="AU282" s="21" t="s">
        <v>282</v>
      </c>
      <c r="AY282" s="21" t="s">
        <v>271</v>
      </c>
      <c r="BE282" s="108">
        <f t="shared" si="49"/>
        <v>0</v>
      </c>
      <c r="BF282" s="108">
        <f t="shared" si="50"/>
        <v>0</v>
      </c>
      <c r="BG282" s="108">
        <f t="shared" si="51"/>
        <v>0</v>
      </c>
      <c r="BH282" s="108">
        <f t="shared" si="52"/>
        <v>0</v>
      </c>
      <c r="BI282" s="108">
        <f t="shared" si="53"/>
        <v>0</v>
      </c>
      <c r="BJ282" s="21" t="s">
        <v>90</v>
      </c>
      <c r="BK282" s="108">
        <f t="shared" si="54"/>
        <v>0</v>
      </c>
      <c r="BL282" s="21" t="s">
        <v>276</v>
      </c>
      <c r="BM282" s="21" t="s">
        <v>597</v>
      </c>
    </row>
    <row r="283" spans="2:65" s="1" customFormat="1" ht="28.9" customHeight="1">
      <c r="B283" s="38"/>
      <c r="C283" s="167" t="s">
        <v>598</v>
      </c>
      <c r="D283" s="167" t="s">
        <v>272</v>
      </c>
      <c r="E283" s="168" t="s">
        <v>599</v>
      </c>
      <c r="F283" s="283" t="s">
        <v>600</v>
      </c>
      <c r="G283" s="283"/>
      <c r="H283" s="283"/>
      <c r="I283" s="283"/>
      <c r="J283" s="169" t="s">
        <v>360</v>
      </c>
      <c r="K283" s="170">
        <v>8.0000000000000002E-3</v>
      </c>
      <c r="L283" s="272">
        <v>0</v>
      </c>
      <c r="M283" s="284"/>
      <c r="N283" s="273">
        <f t="shared" si="45"/>
        <v>0</v>
      </c>
      <c r="O283" s="273"/>
      <c r="P283" s="273"/>
      <c r="Q283" s="273"/>
      <c r="R283" s="40"/>
      <c r="T283" s="171" t="s">
        <v>22</v>
      </c>
      <c r="U283" s="47" t="s">
        <v>50</v>
      </c>
      <c r="V283" s="39"/>
      <c r="W283" s="172">
        <f t="shared" si="46"/>
        <v>0</v>
      </c>
      <c r="X283" s="172">
        <v>0</v>
      </c>
      <c r="Y283" s="172">
        <f t="shared" si="47"/>
        <v>0</v>
      </c>
      <c r="Z283" s="172">
        <v>0</v>
      </c>
      <c r="AA283" s="173">
        <f t="shared" si="48"/>
        <v>0</v>
      </c>
      <c r="AR283" s="21" t="s">
        <v>276</v>
      </c>
      <c r="AT283" s="21" t="s">
        <v>272</v>
      </c>
      <c r="AU283" s="21" t="s">
        <v>282</v>
      </c>
      <c r="AY283" s="21" t="s">
        <v>271</v>
      </c>
      <c r="BE283" s="108">
        <f t="shared" si="49"/>
        <v>0</v>
      </c>
      <c r="BF283" s="108">
        <f t="shared" si="50"/>
        <v>0</v>
      </c>
      <c r="BG283" s="108">
        <f t="shared" si="51"/>
        <v>0</v>
      </c>
      <c r="BH283" s="108">
        <f t="shared" si="52"/>
        <v>0</v>
      </c>
      <c r="BI283" s="108">
        <f t="shared" si="53"/>
        <v>0</v>
      </c>
      <c r="BJ283" s="21" t="s">
        <v>90</v>
      </c>
      <c r="BK283" s="108">
        <f t="shared" si="54"/>
        <v>0</v>
      </c>
      <c r="BL283" s="21" t="s">
        <v>276</v>
      </c>
      <c r="BM283" s="21" t="s">
        <v>601</v>
      </c>
    </row>
    <row r="284" spans="2:65" s="1" customFormat="1" ht="20.45" customHeight="1">
      <c r="B284" s="38"/>
      <c r="C284" s="206" t="s">
        <v>602</v>
      </c>
      <c r="D284" s="206" t="s">
        <v>381</v>
      </c>
      <c r="E284" s="207" t="s">
        <v>603</v>
      </c>
      <c r="F284" s="289" t="s">
        <v>604</v>
      </c>
      <c r="G284" s="289"/>
      <c r="H284" s="289"/>
      <c r="I284" s="289"/>
      <c r="J284" s="208" t="s">
        <v>314</v>
      </c>
      <c r="K284" s="209">
        <v>2.69</v>
      </c>
      <c r="L284" s="290">
        <v>0</v>
      </c>
      <c r="M284" s="291"/>
      <c r="N284" s="292">
        <f t="shared" si="45"/>
        <v>0</v>
      </c>
      <c r="O284" s="273"/>
      <c r="P284" s="273"/>
      <c r="Q284" s="273"/>
      <c r="R284" s="40"/>
      <c r="T284" s="171" t="s">
        <v>22</v>
      </c>
      <c r="U284" s="47" t="s">
        <v>50</v>
      </c>
      <c r="V284" s="39"/>
      <c r="W284" s="172">
        <f t="shared" si="46"/>
        <v>0</v>
      </c>
      <c r="X284" s="172">
        <v>0</v>
      </c>
      <c r="Y284" s="172">
        <f t="shared" si="47"/>
        <v>0</v>
      </c>
      <c r="Z284" s="172">
        <v>0</v>
      </c>
      <c r="AA284" s="173">
        <f t="shared" si="48"/>
        <v>0</v>
      </c>
      <c r="AR284" s="21" t="s">
        <v>320</v>
      </c>
      <c r="AT284" s="21" t="s">
        <v>381</v>
      </c>
      <c r="AU284" s="21" t="s">
        <v>282</v>
      </c>
      <c r="AY284" s="21" t="s">
        <v>271</v>
      </c>
      <c r="BE284" s="108">
        <f t="shared" si="49"/>
        <v>0</v>
      </c>
      <c r="BF284" s="108">
        <f t="shared" si="50"/>
        <v>0</v>
      </c>
      <c r="BG284" s="108">
        <f t="shared" si="51"/>
        <v>0</v>
      </c>
      <c r="BH284" s="108">
        <f t="shared" si="52"/>
        <v>0</v>
      </c>
      <c r="BI284" s="108">
        <f t="shared" si="53"/>
        <v>0</v>
      </c>
      <c r="BJ284" s="21" t="s">
        <v>90</v>
      </c>
      <c r="BK284" s="108">
        <f t="shared" si="54"/>
        <v>0</v>
      </c>
      <c r="BL284" s="21" t="s">
        <v>276</v>
      </c>
      <c r="BM284" s="21" t="s">
        <v>605</v>
      </c>
    </row>
    <row r="285" spans="2:65" s="1" customFormat="1" ht="20.45" customHeight="1">
      <c r="B285" s="38"/>
      <c r="C285" s="206" t="s">
        <v>606</v>
      </c>
      <c r="D285" s="206" t="s">
        <v>381</v>
      </c>
      <c r="E285" s="207" t="s">
        <v>607</v>
      </c>
      <c r="F285" s="289" t="s">
        <v>608</v>
      </c>
      <c r="G285" s="289"/>
      <c r="H285" s="289"/>
      <c r="I285" s="289"/>
      <c r="J285" s="208" t="s">
        <v>446</v>
      </c>
      <c r="K285" s="209">
        <v>8.3119999999999994</v>
      </c>
      <c r="L285" s="290">
        <v>0</v>
      </c>
      <c r="M285" s="291"/>
      <c r="N285" s="292">
        <f t="shared" si="45"/>
        <v>0</v>
      </c>
      <c r="O285" s="273"/>
      <c r="P285" s="273"/>
      <c r="Q285" s="273"/>
      <c r="R285" s="40"/>
      <c r="T285" s="171" t="s">
        <v>22</v>
      </c>
      <c r="U285" s="47" t="s">
        <v>50</v>
      </c>
      <c r="V285" s="39"/>
      <c r="W285" s="172">
        <f t="shared" si="46"/>
        <v>0</v>
      </c>
      <c r="X285" s="172">
        <v>1E-3</v>
      </c>
      <c r="Y285" s="172">
        <f t="shared" si="47"/>
        <v>8.3119999999999999E-3</v>
      </c>
      <c r="Z285" s="172">
        <v>0</v>
      </c>
      <c r="AA285" s="173">
        <f t="shared" si="48"/>
        <v>0</v>
      </c>
      <c r="AR285" s="21" t="s">
        <v>320</v>
      </c>
      <c r="AT285" s="21" t="s">
        <v>381</v>
      </c>
      <c r="AU285" s="21" t="s">
        <v>282</v>
      </c>
      <c r="AY285" s="21" t="s">
        <v>271</v>
      </c>
      <c r="BE285" s="108">
        <f t="shared" si="49"/>
        <v>0</v>
      </c>
      <c r="BF285" s="108">
        <f t="shared" si="50"/>
        <v>0</v>
      </c>
      <c r="BG285" s="108">
        <f t="shared" si="51"/>
        <v>0</v>
      </c>
      <c r="BH285" s="108">
        <f t="shared" si="52"/>
        <v>0</v>
      </c>
      <c r="BI285" s="108">
        <f t="shared" si="53"/>
        <v>0</v>
      </c>
      <c r="BJ285" s="21" t="s">
        <v>90</v>
      </c>
      <c r="BK285" s="108">
        <f t="shared" si="54"/>
        <v>0</v>
      </c>
      <c r="BL285" s="21" t="s">
        <v>276</v>
      </c>
      <c r="BM285" s="21" t="s">
        <v>609</v>
      </c>
    </row>
    <row r="286" spans="2:65" s="1" customFormat="1" ht="28.9" customHeight="1">
      <c r="B286" s="38"/>
      <c r="C286" s="206" t="s">
        <v>610</v>
      </c>
      <c r="D286" s="206" t="s">
        <v>381</v>
      </c>
      <c r="E286" s="207" t="s">
        <v>611</v>
      </c>
      <c r="F286" s="289" t="s">
        <v>612</v>
      </c>
      <c r="G286" s="289"/>
      <c r="H286" s="289"/>
      <c r="I286" s="289"/>
      <c r="J286" s="208" t="s">
        <v>446</v>
      </c>
      <c r="K286" s="209">
        <v>8.3119999999999994</v>
      </c>
      <c r="L286" s="290">
        <v>0</v>
      </c>
      <c r="M286" s="291"/>
      <c r="N286" s="292">
        <f t="shared" si="45"/>
        <v>0</v>
      </c>
      <c r="O286" s="273"/>
      <c r="P286" s="273"/>
      <c r="Q286" s="273"/>
      <c r="R286" s="40"/>
      <c r="T286" s="171" t="s">
        <v>22</v>
      </c>
      <c r="U286" s="47" t="s">
        <v>50</v>
      </c>
      <c r="V286" s="39"/>
      <c r="W286" s="172">
        <f t="shared" si="46"/>
        <v>0</v>
      </c>
      <c r="X286" s="172">
        <v>0</v>
      </c>
      <c r="Y286" s="172">
        <f t="shared" si="47"/>
        <v>0</v>
      </c>
      <c r="Z286" s="172">
        <v>0</v>
      </c>
      <c r="AA286" s="173">
        <f t="shared" si="48"/>
        <v>0</v>
      </c>
      <c r="AR286" s="21" t="s">
        <v>320</v>
      </c>
      <c r="AT286" s="21" t="s">
        <v>381</v>
      </c>
      <c r="AU286" s="21" t="s">
        <v>282</v>
      </c>
      <c r="AY286" s="21" t="s">
        <v>271</v>
      </c>
      <c r="BE286" s="108">
        <f t="shared" si="49"/>
        <v>0</v>
      </c>
      <c r="BF286" s="108">
        <f t="shared" si="50"/>
        <v>0</v>
      </c>
      <c r="BG286" s="108">
        <f t="shared" si="51"/>
        <v>0</v>
      </c>
      <c r="BH286" s="108">
        <f t="shared" si="52"/>
        <v>0</v>
      </c>
      <c r="BI286" s="108">
        <f t="shared" si="53"/>
        <v>0</v>
      </c>
      <c r="BJ286" s="21" t="s">
        <v>90</v>
      </c>
      <c r="BK286" s="108">
        <f t="shared" si="54"/>
        <v>0</v>
      </c>
      <c r="BL286" s="21" t="s">
        <v>276</v>
      </c>
      <c r="BM286" s="21" t="s">
        <v>613</v>
      </c>
    </row>
    <row r="287" spans="2:65" s="1" customFormat="1" ht="20.45" customHeight="1">
      <c r="B287" s="38"/>
      <c r="C287" s="206" t="s">
        <v>614</v>
      </c>
      <c r="D287" s="206" t="s">
        <v>381</v>
      </c>
      <c r="E287" s="207" t="s">
        <v>615</v>
      </c>
      <c r="F287" s="289" t="s">
        <v>616</v>
      </c>
      <c r="G287" s="289"/>
      <c r="H287" s="289"/>
      <c r="I287" s="289"/>
      <c r="J287" s="208" t="s">
        <v>617</v>
      </c>
      <c r="K287" s="209">
        <v>0.26900000000000002</v>
      </c>
      <c r="L287" s="290">
        <v>0</v>
      </c>
      <c r="M287" s="291"/>
      <c r="N287" s="292">
        <f t="shared" si="45"/>
        <v>0</v>
      </c>
      <c r="O287" s="273"/>
      <c r="P287" s="273"/>
      <c r="Q287" s="273"/>
      <c r="R287" s="40"/>
      <c r="T287" s="171" t="s">
        <v>22</v>
      </c>
      <c r="U287" s="47" t="s">
        <v>50</v>
      </c>
      <c r="V287" s="39"/>
      <c r="W287" s="172">
        <f t="shared" si="46"/>
        <v>0</v>
      </c>
      <c r="X287" s="172">
        <v>0</v>
      </c>
      <c r="Y287" s="172">
        <f t="shared" si="47"/>
        <v>0</v>
      </c>
      <c r="Z287" s="172">
        <v>0</v>
      </c>
      <c r="AA287" s="173">
        <f t="shared" si="48"/>
        <v>0</v>
      </c>
      <c r="AR287" s="21" t="s">
        <v>320</v>
      </c>
      <c r="AT287" s="21" t="s">
        <v>381</v>
      </c>
      <c r="AU287" s="21" t="s">
        <v>282</v>
      </c>
      <c r="AY287" s="21" t="s">
        <v>271</v>
      </c>
      <c r="BE287" s="108">
        <f t="shared" si="49"/>
        <v>0</v>
      </c>
      <c r="BF287" s="108">
        <f t="shared" si="50"/>
        <v>0</v>
      </c>
      <c r="BG287" s="108">
        <f t="shared" si="51"/>
        <v>0</v>
      </c>
      <c r="BH287" s="108">
        <f t="shared" si="52"/>
        <v>0</v>
      </c>
      <c r="BI287" s="108">
        <f t="shared" si="53"/>
        <v>0</v>
      </c>
      <c r="BJ287" s="21" t="s">
        <v>90</v>
      </c>
      <c r="BK287" s="108">
        <f t="shared" si="54"/>
        <v>0</v>
      </c>
      <c r="BL287" s="21" t="s">
        <v>276</v>
      </c>
      <c r="BM287" s="21" t="s">
        <v>618</v>
      </c>
    </row>
    <row r="288" spans="2:65" s="13" customFormat="1" ht="28.9" customHeight="1">
      <c r="B288" s="198"/>
      <c r="C288" s="199"/>
      <c r="D288" s="199"/>
      <c r="E288" s="200" t="s">
        <v>22</v>
      </c>
      <c r="F288" s="285" t="s">
        <v>619</v>
      </c>
      <c r="G288" s="286"/>
      <c r="H288" s="286"/>
      <c r="I288" s="286"/>
      <c r="J288" s="199"/>
      <c r="K288" s="201" t="s">
        <v>22</v>
      </c>
      <c r="L288" s="199"/>
      <c r="M288" s="199"/>
      <c r="N288" s="199"/>
      <c r="O288" s="199"/>
      <c r="P288" s="199"/>
      <c r="Q288" s="199"/>
      <c r="R288" s="202"/>
      <c r="T288" s="203"/>
      <c r="U288" s="199"/>
      <c r="V288" s="199"/>
      <c r="W288" s="199"/>
      <c r="X288" s="199"/>
      <c r="Y288" s="199"/>
      <c r="Z288" s="199"/>
      <c r="AA288" s="204"/>
      <c r="AT288" s="205" t="s">
        <v>279</v>
      </c>
      <c r="AU288" s="205" t="s">
        <v>282</v>
      </c>
      <c r="AV288" s="13" t="s">
        <v>90</v>
      </c>
      <c r="AW288" s="13" t="s">
        <v>40</v>
      </c>
      <c r="AX288" s="13" t="s">
        <v>85</v>
      </c>
      <c r="AY288" s="205" t="s">
        <v>271</v>
      </c>
    </row>
    <row r="289" spans="2:65" s="13" customFormat="1" ht="28.9" customHeight="1">
      <c r="B289" s="198"/>
      <c r="C289" s="199"/>
      <c r="D289" s="199"/>
      <c r="E289" s="200" t="s">
        <v>22</v>
      </c>
      <c r="F289" s="279" t="s">
        <v>620</v>
      </c>
      <c r="G289" s="280"/>
      <c r="H289" s="280"/>
      <c r="I289" s="280"/>
      <c r="J289" s="199"/>
      <c r="K289" s="201" t="s">
        <v>22</v>
      </c>
      <c r="L289" s="199"/>
      <c r="M289" s="199"/>
      <c r="N289" s="199"/>
      <c r="O289" s="199"/>
      <c r="P289" s="199"/>
      <c r="Q289" s="199"/>
      <c r="R289" s="202"/>
      <c r="T289" s="203"/>
      <c r="U289" s="199"/>
      <c r="V289" s="199"/>
      <c r="W289" s="199"/>
      <c r="X289" s="199"/>
      <c r="Y289" s="199"/>
      <c r="Z289" s="199"/>
      <c r="AA289" s="204"/>
      <c r="AT289" s="205" t="s">
        <v>279</v>
      </c>
      <c r="AU289" s="205" t="s">
        <v>282</v>
      </c>
      <c r="AV289" s="13" t="s">
        <v>90</v>
      </c>
      <c r="AW289" s="13" t="s">
        <v>40</v>
      </c>
      <c r="AX289" s="13" t="s">
        <v>85</v>
      </c>
      <c r="AY289" s="205" t="s">
        <v>271</v>
      </c>
    </row>
    <row r="290" spans="2:65" s="13" customFormat="1" ht="28.9" customHeight="1">
      <c r="B290" s="198"/>
      <c r="C290" s="199"/>
      <c r="D290" s="199"/>
      <c r="E290" s="200" t="s">
        <v>22</v>
      </c>
      <c r="F290" s="279" t="s">
        <v>621</v>
      </c>
      <c r="G290" s="280"/>
      <c r="H290" s="280"/>
      <c r="I290" s="280"/>
      <c r="J290" s="199"/>
      <c r="K290" s="201" t="s">
        <v>22</v>
      </c>
      <c r="L290" s="199"/>
      <c r="M290" s="199"/>
      <c r="N290" s="199"/>
      <c r="O290" s="199"/>
      <c r="P290" s="199"/>
      <c r="Q290" s="199"/>
      <c r="R290" s="202"/>
      <c r="T290" s="203"/>
      <c r="U290" s="199"/>
      <c r="V290" s="199"/>
      <c r="W290" s="199"/>
      <c r="X290" s="199"/>
      <c r="Y290" s="199"/>
      <c r="Z290" s="199"/>
      <c r="AA290" s="204"/>
      <c r="AT290" s="205" t="s">
        <v>279</v>
      </c>
      <c r="AU290" s="205" t="s">
        <v>282</v>
      </c>
      <c r="AV290" s="13" t="s">
        <v>90</v>
      </c>
      <c r="AW290" s="13" t="s">
        <v>40</v>
      </c>
      <c r="AX290" s="13" t="s">
        <v>85</v>
      </c>
      <c r="AY290" s="205" t="s">
        <v>271</v>
      </c>
    </row>
    <row r="291" spans="2:65" s="13" customFormat="1" ht="20.45" customHeight="1">
      <c r="B291" s="198"/>
      <c r="C291" s="199"/>
      <c r="D291" s="199"/>
      <c r="E291" s="200" t="s">
        <v>22</v>
      </c>
      <c r="F291" s="279" t="s">
        <v>622</v>
      </c>
      <c r="G291" s="280"/>
      <c r="H291" s="280"/>
      <c r="I291" s="280"/>
      <c r="J291" s="199"/>
      <c r="K291" s="201" t="s">
        <v>22</v>
      </c>
      <c r="L291" s="199"/>
      <c r="M291" s="199"/>
      <c r="N291" s="199"/>
      <c r="O291" s="199"/>
      <c r="P291" s="199"/>
      <c r="Q291" s="199"/>
      <c r="R291" s="202"/>
      <c r="T291" s="203"/>
      <c r="U291" s="199"/>
      <c r="V291" s="199"/>
      <c r="W291" s="199"/>
      <c r="X291" s="199"/>
      <c r="Y291" s="199"/>
      <c r="Z291" s="199"/>
      <c r="AA291" s="204"/>
      <c r="AT291" s="205" t="s">
        <v>279</v>
      </c>
      <c r="AU291" s="205" t="s">
        <v>282</v>
      </c>
      <c r="AV291" s="13" t="s">
        <v>90</v>
      </c>
      <c r="AW291" s="13" t="s">
        <v>40</v>
      </c>
      <c r="AX291" s="13" t="s">
        <v>85</v>
      </c>
      <c r="AY291" s="205" t="s">
        <v>271</v>
      </c>
    </row>
    <row r="292" spans="2:65" s="10" customFormat="1" ht="20.45" customHeight="1">
      <c r="B292" s="174"/>
      <c r="C292" s="175"/>
      <c r="D292" s="175"/>
      <c r="E292" s="176" t="s">
        <v>22</v>
      </c>
      <c r="F292" s="281" t="s">
        <v>623</v>
      </c>
      <c r="G292" s="282"/>
      <c r="H292" s="282"/>
      <c r="I292" s="282"/>
      <c r="J292" s="175"/>
      <c r="K292" s="177">
        <v>0.26900000000000002</v>
      </c>
      <c r="L292" s="175"/>
      <c r="M292" s="175"/>
      <c r="N292" s="175"/>
      <c r="O292" s="175"/>
      <c r="P292" s="175"/>
      <c r="Q292" s="175"/>
      <c r="R292" s="178"/>
      <c r="T292" s="179"/>
      <c r="U292" s="175"/>
      <c r="V292" s="175"/>
      <c r="W292" s="175"/>
      <c r="X292" s="175"/>
      <c r="Y292" s="175"/>
      <c r="Z292" s="175"/>
      <c r="AA292" s="180"/>
      <c r="AT292" s="181" t="s">
        <v>279</v>
      </c>
      <c r="AU292" s="181" t="s">
        <v>282</v>
      </c>
      <c r="AV292" s="10" t="s">
        <v>108</v>
      </c>
      <c r="AW292" s="10" t="s">
        <v>40</v>
      </c>
      <c r="AX292" s="10" t="s">
        <v>90</v>
      </c>
      <c r="AY292" s="181" t="s">
        <v>271</v>
      </c>
    </row>
    <row r="293" spans="2:65" s="1" customFormat="1" ht="20.45" customHeight="1">
      <c r="B293" s="38"/>
      <c r="C293" s="206" t="s">
        <v>624</v>
      </c>
      <c r="D293" s="206" t="s">
        <v>381</v>
      </c>
      <c r="E293" s="207" t="s">
        <v>625</v>
      </c>
      <c r="F293" s="289" t="s">
        <v>626</v>
      </c>
      <c r="G293" s="289"/>
      <c r="H293" s="289"/>
      <c r="I293" s="289"/>
      <c r="J293" s="208" t="s">
        <v>617</v>
      </c>
      <c r="K293" s="209">
        <v>0.26900000000000002</v>
      </c>
      <c r="L293" s="290">
        <v>0</v>
      </c>
      <c r="M293" s="291"/>
      <c r="N293" s="292">
        <f>ROUND(L293*K293,1)</f>
        <v>0</v>
      </c>
      <c r="O293" s="273"/>
      <c r="P293" s="273"/>
      <c r="Q293" s="273"/>
      <c r="R293" s="40"/>
      <c r="T293" s="171" t="s">
        <v>22</v>
      </c>
      <c r="U293" s="47" t="s">
        <v>50</v>
      </c>
      <c r="V293" s="39"/>
      <c r="W293" s="172">
        <f>V293*K293</f>
        <v>0</v>
      </c>
      <c r="X293" s="172">
        <v>0</v>
      </c>
      <c r="Y293" s="172">
        <f>X293*K293</f>
        <v>0</v>
      </c>
      <c r="Z293" s="172">
        <v>0</v>
      </c>
      <c r="AA293" s="173">
        <f>Z293*K293</f>
        <v>0</v>
      </c>
      <c r="AR293" s="21" t="s">
        <v>320</v>
      </c>
      <c r="AT293" s="21" t="s">
        <v>381</v>
      </c>
      <c r="AU293" s="21" t="s">
        <v>282</v>
      </c>
      <c r="AY293" s="21" t="s">
        <v>271</v>
      </c>
      <c r="BE293" s="108">
        <f>IF(U293="základní",N293,0)</f>
        <v>0</v>
      </c>
      <c r="BF293" s="108">
        <f>IF(U293="snížená",N293,0)</f>
        <v>0</v>
      </c>
      <c r="BG293" s="108">
        <f>IF(U293="zákl. přenesená",N293,0)</f>
        <v>0</v>
      </c>
      <c r="BH293" s="108">
        <f>IF(U293="sníž. přenesená",N293,0)</f>
        <v>0</v>
      </c>
      <c r="BI293" s="108">
        <f>IF(U293="nulová",N293,0)</f>
        <v>0</v>
      </c>
      <c r="BJ293" s="21" t="s">
        <v>90</v>
      </c>
      <c r="BK293" s="108">
        <f>ROUND(L293*K293,1)</f>
        <v>0</v>
      </c>
      <c r="BL293" s="21" t="s">
        <v>276</v>
      </c>
      <c r="BM293" s="21" t="s">
        <v>627</v>
      </c>
    </row>
    <row r="294" spans="2:65" s="1" customFormat="1" ht="28.9" customHeight="1">
      <c r="B294" s="38"/>
      <c r="C294" s="167" t="s">
        <v>628</v>
      </c>
      <c r="D294" s="167" t="s">
        <v>272</v>
      </c>
      <c r="E294" s="168" t="s">
        <v>629</v>
      </c>
      <c r="F294" s="283" t="s">
        <v>630</v>
      </c>
      <c r="G294" s="283"/>
      <c r="H294" s="283"/>
      <c r="I294" s="283"/>
      <c r="J294" s="169" t="s">
        <v>360</v>
      </c>
      <c r="K294" s="170">
        <v>2.7069999999999999</v>
      </c>
      <c r="L294" s="272">
        <v>0</v>
      </c>
      <c r="M294" s="284"/>
      <c r="N294" s="273">
        <f>ROUND(L294*K294,1)</f>
        <v>0</v>
      </c>
      <c r="O294" s="273"/>
      <c r="P294" s="273"/>
      <c r="Q294" s="273"/>
      <c r="R294" s="40"/>
      <c r="T294" s="171" t="s">
        <v>22</v>
      </c>
      <c r="U294" s="47" t="s">
        <v>50</v>
      </c>
      <c r="V294" s="39"/>
      <c r="W294" s="172">
        <f>V294*K294</f>
        <v>0</v>
      </c>
      <c r="X294" s="172">
        <v>0</v>
      </c>
      <c r="Y294" s="172">
        <f>X294*K294</f>
        <v>0</v>
      </c>
      <c r="Z294" s="172">
        <v>0</v>
      </c>
      <c r="AA294" s="173">
        <f>Z294*K294</f>
        <v>0</v>
      </c>
      <c r="AR294" s="21" t="s">
        <v>276</v>
      </c>
      <c r="AT294" s="21" t="s">
        <v>272</v>
      </c>
      <c r="AU294" s="21" t="s">
        <v>282</v>
      </c>
      <c r="AY294" s="21" t="s">
        <v>271</v>
      </c>
      <c r="BE294" s="108">
        <f>IF(U294="základní",N294,0)</f>
        <v>0</v>
      </c>
      <c r="BF294" s="108">
        <f>IF(U294="snížená",N294,0)</f>
        <v>0</v>
      </c>
      <c r="BG294" s="108">
        <f>IF(U294="zákl. přenesená",N294,0)</f>
        <v>0</v>
      </c>
      <c r="BH294" s="108">
        <f>IF(U294="sníž. přenesená",N294,0)</f>
        <v>0</v>
      </c>
      <c r="BI294" s="108">
        <f>IF(U294="nulová",N294,0)</f>
        <v>0</v>
      </c>
      <c r="BJ294" s="21" t="s">
        <v>90</v>
      </c>
      <c r="BK294" s="108">
        <f>ROUND(L294*K294,1)</f>
        <v>0</v>
      </c>
      <c r="BL294" s="21" t="s">
        <v>276</v>
      </c>
      <c r="BM294" s="21" t="s">
        <v>631</v>
      </c>
    </row>
    <row r="295" spans="2:65" s="9" customFormat="1" ht="29.85" customHeight="1">
      <c r="B295" s="156"/>
      <c r="C295" s="157"/>
      <c r="D295" s="166" t="s">
        <v>220</v>
      </c>
      <c r="E295" s="166"/>
      <c r="F295" s="166"/>
      <c r="G295" s="166"/>
      <c r="H295" s="166"/>
      <c r="I295" s="166"/>
      <c r="J295" s="166"/>
      <c r="K295" s="166"/>
      <c r="L295" s="166"/>
      <c r="M295" s="166"/>
      <c r="N295" s="262">
        <f>BK295</f>
        <v>0</v>
      </c>
      <c r="O295" s="263"/>
      <c r="P295" s="263"/>
      <c r="Q295" s="263"/>
      <c r="R295" s="159"/>
      <c r="T295" s="160"/>
      <c r="U295" s="157"/>
      <c r="V295" s="157"/>
      <c r="W295" s="161">
        <f>SUM(W296:W317)</f>
        <v>0</v>
      </c>
      <c r="X295" s="157"/>
      <c r="Y295" s="161">
        <f>SUM(Y296:Y317)</f>
        <v>1.9877418800000002</v>
      </c>
      <c r="Z295" s="157"/>
      <c r="AA295" s="162">
        <f>SUM(AA296:AA317)</f>
        <v>0</v>
      </c>
      <c r="AR295" s="163" t="s">
        <v>90</v>
      </c>
      <c r="AT295" s="164" t="s">
        <v>84</v>
      </c>
      <c r="AU295" s="164" t="s">
        <v>90</v>
      </c>
      <c r="AY295" s="163" t="s">
        <v>271</v>
      </c>
      <c r="BK295" s="165">
        <f>SUM(BK296:BK317)</f>
        <v>0</v>
      </c>
    </row>
    <row r="296" spans="2:65" s="1" customFormat="1" ht="40.15" customHeight="1">
      <c r="B296" s="38"/>
      <c r="C296" s="167" t="s">
        <v>632</v>
      </c>
      <c r="D296" s="167" t="s">
        <v>272</v>
      </c>
      <c r="E296" s="168" t="s">
        <v>633</v>
      </c>
      <c r="F296" s="283" t="s">
        <v>634</v>
      </c>
      <c r="G296" s="283"/>
      <c r="H296" s="283"/>
      <c r="I296" s="283"/>
      <c r="J296" s="169" t="s">
        <v>275</v>
      </c>
      <c r="K296" s="170">
        <v>3.2839999999999998</v>
      </c>
      <c r="L296" s="272">
        <v>0</v>
      </c>
      <c r="M296" s="284"/>
      <c r="N296" s="273">
        <f>ROUND(L296*K296,1)</f>
        <v>0</v>
      </c>
      <c r="O296" s="273"/>
      <c r="P296" s="273"/>
      <c r="Q296" s="273"/>
      <c r="R296" s="40"/>
      <c r="T296" s="171" t="s">
        <v>22</v>
      </c>
      <c r="U296" s="47" t="s">
        <v>50</v>
      </c>
      <c r="V296" s="39"/>
      <c r="W296" s="172">
        <f>V296*K296</f>
        <v>0</v>
      </c>
      <c r="X296" s="172">
        <v>1.7000000000000001E-4</v>
      </c>
      <c r="Y296" s="172">
        <f>X296*K296</f>
        <v>5.5827999999999997E-4</v>
      </c>
      <c r="Z296" s="172">
        <v>0</v>
      </c>
      <c r="AA296" s="173">
        <f>Z296*K296</f>
        <v>0</v>
      </c>
      <c r="AR296" s="21" t="s">
        <v>276</v>
      </c>
      <c r="AT296" s="21" t="s">
        <v>272</v>
      </c>
      <c r="AU296" s="21" t="s">
        <v>108</v>
      </c>
      <c r="AY296" s="21" t="s">
        <v>271</v>
      </c>
      <c r="BE296" s="108">
        <f>IF(U296="základní",N296,0)</f>
        <v>0</v>
      </c>
      <c r="BF296" s="108">
        <f>IF(U296="snížená",N296,0)</f>
        <v>0</v>
      </c>
      <c r="BG296" s="108">
        <f>IF(U296="zákl. přenesená",N296,0)</f>
        <v>0</v>
      </c>
      <c r="BH296" s="108">
        <f>IF(U296="sníž. přenesená",N296,0)</f>
        <v>0</v>
      </c>
      <c r="BI296" s="108">
        <f>IF(U296="nulová",N296,0)</f>
        <v>0</v>
      </c>
      <c r="BJ296" s="21" t="s">
        <v>90</v>
      </c>
      <c r="BK296" s="108">
        <f>ROUND(L296*K296,1)</f>
        <v>0</v>
      </c>
      <c r="BL296" s="21" t="s">
        <v>276</v>
      </c>
      <c r="BM296" s="21" t="s">
        <v>635</v>
      </c>
    </row>
    <row r="297" spans="2:65" s="10" customFormat="1" ht="20.45" customHeight="1">
      <c r="B297" s="174"/>
      <c r="C297" s="175"/>
      <c r="D297" s="175"/>
      <c r="E297" s="176" t="s">
        <v>133</v>
      </c>
      <c r="F297" s="287" t="s">
        <v>636</v>
      </c>
      <c r="G297" s="288"/>
      <c r="H297" s="288"/>
      <c r="I297" s="288"/>
      <c r="J297" s="175"/>
      <c r="K297" s="177">
        <v>3.2839999999999998</v>
      </c>
      <c r="L297" s="175"/>
      <c r="M297" s="175"/>
      <c r="N297" s="175"/>
      <c r="O297" s="175"/>
      <c r="P297" s="175"/>
      <c r="Q297" s="175"/>
      <c r="R297" s="178"/>
      <c r="T297" s="179"/>
      <c r="U297" s="175"/>
      <c r="V297" s="175"/>
      <c r="W297" s="175"/>
      <c r="X297" s="175"/>
      <c r="Y297" s="175"/>
      <c r="Z297" s="175"/>
      <c r="AA297" s="180"/>
      <c r="AT297" s="181" t="s">
        <v>279</v>
      </c>
      <c r="AU297" s="181" t="s">
        <v>108</v>
      </c>
      <c r="AV297" s="10" t="s">
        <v>108</v>
      </c>
      <c r="AW297" s="10" t="s">
        <v>40</v>
      </c>
      <c r="AX297" s="10" t="s">
        <v>90</v>
      </c>
      <c r="AY297" s="181" t="s">
        <v>271</v>
      </c>
    </row>
    <row r="298" spans="2:65" s="1" customFormat="1" ht="20.45" customHeight="1">
      <c r="B298" s="38"/>
      <c r="C298" s="206" t="s">
        <v>637</v>
      </c>
      <c r="D298" s="206" t="s">
        <v>381</v>
      </c>
      <c r="E298" s="207" t="s">
        <v>638</v>
      </c>
      <c r="F298" s="289" t="s">
        <v>639</v>
      </c>
      <c r="G298" s="289"/>
      <c r="H298" s="289"/>
      <c r="I298" s="289"/>
      <c r="J298" s="208" t="s">
        <v>275</v>
      </c>
      <c r="K298" s="209">
        <v>3.6120000000000001</v>
      </c>
      <c r="L298" s="290">
        <v>0</v>
      </c>
      <c r="M298" s="291"/>
      <c r="N298" s="292">
        <f>ROUND(L298*K298,1)</f>
        <v>0</v>
      </c>
      <c r="O298" s="273"/>
      <c r="P298" s="273"/>
      <c r="Q298" s="273"/>
      <c r="R298" s="40"/>
      <c r="T298" s="171" t="s">
        <v>22</v>
      </c>
      <c r="U298" s="47" t="s">
        <v>50</v>
      </c>
      <c r="V298" s="39"/>
      <c r="W298" s="172">
        <f>V298*K298</f>
        <v>0</v>
      </c>
      <c r="X298" s="172">
        <v>2.9999999999999997E-4</v>
      </c>
      <c r="Y298" s="172">
        <f>X298*K298</f>
        <v>1.0835999999999999E-3</v>
      </c>
      <c r="Z298" s="172">
        <v>0</v>
      </c>
      <c r="AA298" s="173">
        <f>Z298*K298</f>
        <v>0</v>
      </c>
      <c r="AR298" s="21" t="s">
        <v>320</v>
      </c>
      <c r="AT298" s="21" t="s">
        <v>381</v>
      </c>
      <c r="AU298" s="21" t="s">
        <v>108</v>
      </c>
      <c r="AY298" s="21" t="s">
        <v>271</v>
      </c>
      <c r="BE298" s="108">
        <f>IF(U298="základní",N298,0)</f>
        <v>0</v>
      </c>
      <c r="BF298" s="108">
        <f>IF(U298="snížená",N298,0)</f>
        <v>0</v>
      </c>
      <c r="BG298" s="108">
        <f>IF(U298="zákl. přenesená",N298,0)</f>
        <v>0</v>
      </c>
      <c r="BH298" s="108">
        <f>IF(U298="sníž. přenesená",N298,0)</f>
        <v>0</v>
      </c>
      <c r="BI298" s="108">
        <f>IF(U298="nulová",N298,0)</f>
        <v>0</v>
      </c>
      <c r="BJ298" s="21" t="s">
        <v>90</v>
      </c>
      <c r="BK298" s="108">
        <f>ROUND(L298*K298,1)</f>
        <v>0</v>
      </c>
      <c r="BL298" s="21" t="s">
        <v>276</v>
      </c>
      <c r="BM298" s="21" t="s">
        <v>640</v>
      </c>
    </row>
    <row r="299" spans="2:65" s="10" customFormat="1" ht="20.45" customHeight="1">
      <c r="B299" s="174"/>
      <c r="C299" s="175"/>
      <c r="D299" s="175"/>
      <c r="E299" s="176" t="s">
        <v>22</v>
      </c>
      <c r="F299" s="287" t="s">
        <v>641</v>
      </c>
      <c r="G299" s="288"/>
      <c r="H299" s="288"/>
      <c r="I299" s="288"/>
      <c r="J299" s="175"/>
      <c r="K299" s="177">
        <v>3.6120000000000001</v>
      </c>
      <c r="L299" s="175"/>
      <c r="M299" s="175"/>
      <c r="N299" s="175"/>
      <c r="O299" s="175"/>
      <c r="P299" s="175"/>
      <c r="Q299" s="175"/>
      <c r="R299" s="178"/>
      <c r="T299" s="179"/>
      <c r="U299" s="175"/>
      <c r="V299" s="175"/>
      <c r="W299" s="175"/>
      <c r="X299" s="175"/>
      <c r="Y299" s="175"/>
      <c r="Z299" s="175"/>
      <c r="AA299" s="180"/>
      <c r="AT299" s="181" t="s">
        <v>279</v>
      </c>
      <c r="AU299" s="181" t="s">
        <v>108</v>
      </c>
      <c r="AV299" s="10" t="s">
        <v>108</v>
      </c>
      <c r="AW299" s="10" t="s">
        <v>40</v>
      </c>
      <c r="AX299" s="10" t="s">
        <v>90</v>
      </c>
      <c r="AY299" s="181" t="s">
        <v>271</v>
      </c>
    </row>
    <row r="300" spans="2:65" s="1" customFormat="1" ht="28.9" customHeight="1">
      <c r="B300" s="38"/>
      <c r="C300" s="167" t="s">
        <v>642</v>
      </c>
      <c r="D300" s="167" t="s">
        <v>272</v>
      </c>
      <c r="E300" s="168" t="s">
        <v>643</v>
      </c>
      <c r="F300" s="283" t="s">
        <v>644</v>
      </c>
      <c r="G300" s="283"/>
      <c r="H300" s="283"/>
      <c r="I300" s="283"/>
      <c r="J300" s="169" t="s">
        <v>308</v>
      </c>
      <c r="K300" s="170">
        <v>5.97</v>
      </c>
      <c r="L300" s="272">
        <v>0</v>
      </c>
      <c r="M300" s="284"/>
      <c r="N300" s="273">
        <f>ROUND(L300*K300,1)</f>
        <v>0</v>
      </c>
      <c r="O300" s="273"/>
      <c r="P300" s="273"/>
      <c r="Q300" s="273"/>
      <c r="R300" s="40"/>
      <c r="T300" s="171" t="s">
        <v>22</v>
      </c>
      <c r="U300" s="47" t="s">
        <v>50</v>
      </c>
      <c r="V300" s="39"/>
      <c r="W300" s="172">
        <f>V300*K300</f>
        <v>0</v>
      </c>
      <c r="X300" s="172">
        <v>4.8999999999999998E-4</v>
      </c>
      <c r="Y300" s="172">
        <f>X300*K300</f>
        <v>2.9252999999999996E-3</v>
      </c>
      <c r="Z300" s="172">
        <v>0</v>
      </c>
      <c r="AA300" s="173">
        <f>Z300*K300</f>
        <v>0</v>
      </c>
      <c r="AR300" s="21" t="s">
        <v>276</v>
      </c>
      <c r="AT300" s="21" t="s">
        <v>272</v>
      </c>
      <c r="AU300" s="21" t="s">
        <v>108</v>
      </c>
      <c r="AY300" s="21" t="s">
        <v>271</v>
      </c>
      <c r="BE300" s="108">
        <f>IF(U300="základní",N300,0)</f>
        <v>0</v>
      </c>
      <c r="BF300" s="108">
        <f>IF(U300="snížená",N300,0)</f>
        <v>0</v>
      </c>
      <c r="BG300" s="108">
        <f>IF(U300="zákl. přenesená",N300,0)</f>
        <v>0</v>
      </c>
      <c r="BH300" s="108">
        <f>IF(U300="sníž. přenesená",N300,0)</f>
        <v>0</v>
      </c>
      <c r="BI300" s="108">
        <f>IF(U300="nulová",N300,0)</f>
        <v>0</v>
      </c>
      <c r="BJ300" s="21" t="s">
        <v>90</v>
      </c>
      <c r="BK300" s="108">
        <f>ROUND(L300*K300,1)</f>
        <v>0</v>
      </c>
      <c r="BL300" s="21" t="s">
        <v>276</v>
      </c>
      <c r="BM300" s="21" t="s">
        <v>645</v>
      </c>
    </row>
    <row r="301" spans="2:65" s="10" customFormat="1" ht="28.9" customHeight="1">
      <c r="B301" s="174"/>
      <c r="C301" s="175"/>
      <c r="D301" s="175"/>
      <c r="E301" s="176" t="s">
        <v>130</v>
      </c>
      <c r="F301" s="287" t="s">
        <v>646</v>
      </c>
      <c r="G301" s="288"/>
      <c r="H301" s="288"/>
      <c r="I301" s="288"/>
      <c r="J301" s="175"/>
      <c r="K301" s="177">
        <v>5.97</v>
      </c>
      <c r="L301" s="175"/>
      <c r="M301" s="175"/>
      <c r="N301" s="175"/>
      <c r="O301" s="175"/>
      <c r="P301" s="175"/>
      <c r="Q301" s="175"/>
      <c r="R301" s="178"/>
      <c r="T301" s="179"/>
      <c r="U301" s="175"/>
      <c r="V301" s="175"/>
      <c r="W301" s="175"/>
      <c r="X301" s="175"/>
      <c r="Y301" s="175"/>
      <c r="Z301" s="175"/>
      <c r="AA301" s="180"/>
      <c r="AT301" s="181" t="s">
        <v>279</v>
      </c>
      <c r="AU301" s="181" t="s">
        <v>108</v>
      </c>
      <c r="AV301" s="10" t="s">
        <v>108</v>
      </c>
      <c r="AW301" s="10" t="s">
        <v>40</v>
      </c>
      <c r="AX301" s="10" t="s">
        <v>90</v>
      </c>
      <c r="AY301" s="181" t="s">
        <v>271</v>
      </c>
    </row>
    <row r="302" spans="2:65" s="1" customFormat="1" ht="28.9" customHeight="1">
      <c r="B302" s="38"/>
      <c r="C302" s="167" t="s">
        <v>647</v>
      </c>
      <c r="D302" s="167" t="s">
        <v>272</v>
      </c>
      <c r="E302" s="168" t="s">
        <v>648</v>
      </c>
      <c r="F302" s="283" t="s">
        <v>649</v>
      </c>
      <c r="G302" s="283"/>
      <c r="H302" s="283"/>
      <c r="I302" s="283"/>
      <c r="J302" s="169" t="s">
        <v>275</v>
      </c>
      <c r="K302" s="170">
        <v>41.45</v>
      </c>
      <c r="L302" s="272">
        <v>0</v>
      </c>
      <c r="M302" s="284"/>
      <c r="N302" s="273">
        <f>ROUND(L302*K302,1)</f>
        <v>0</v>
      </c>
      <c r="O302" s="273"/>
      <c r="P302" s="273"/>
      <c r="Q302" s="273"/>
      <c r="R302" s="40"/>
      <c r="T302" s="171" t="s">
        <v>22</v>
      </c>
      <c r="U302" s="47" t="s">
        <v>50</v>
      </c>
      <c r="V302" s="39"/>
      <c r="W302" s="172">
        <f>V302*K302</f>
        <v>0</v>
      </c>
      <c r="X302" s="172">
        <v>1E-4</v>
      </c>
      <c r="Y302" s="172">
        <f>X302*K302</f>
        <v>4.1450000000000002E-3</v>
      </c>
      <c r="Z302" s="172">
        <v>0</v>
      </c>
      <c r="AA302" s="173">
        <f>Z302*K302</f>
        <v>0</v>
      </c>
      <c r="AR302" s="21" t="s">
        <v>276</v>
      </c>
      <c r="AT302" s="21" t="s">
        <v>272</v>
      </c>
      <c r="AU302" s="21" t="s">
        <v>108</v>
      </c>
      <c r="AY302" s="21" t="s">
        <v>271</v>
      </c>
      <c r="BE302" s="108">
        <f>IF(U302="základní",N302,0)</f>
        <v>0</v>
      </c>
      <c r="BF302" s="108">
        <f>IF(U302="snížená",N302,0)</f>
        <v>0</v>
      </c>
      <c r="BG302" s="108">
        <f>IF(U302="zákl. přenesená",N302,0)</f>
        <v>0</v>
      </c>
      <c r="BH302" s="108">
        <f>IF(U302="sníž. přenesená",N302,0)</f>
        <v>0</v>
      </c>
      <c r="BI302" s="108">
        <f>IF(U302="nulová",N302,0)</f>
        <v>0</v>
      </c>
      <c r="BJ302" s="21" t="s">
        <v>90</v>
      </c>
      <c r="BK302" s="108">
        <f>ROUND(L302*K302,1)</f>
        <v>0</v>
      </c>
      <c r="BL302" s="21" t="s">
        <v>276</v>
      </c>
      <c r="BM302" s="21" t="s">
        <v>650</v>
      </c>
    </row>
    <row r="303" spans="2:65" s="10" customFormat="1" ht="20.45" customHeight="1">
      <c r="B303" s="174"/>
      <c r="C303" s="175"/>
      <c r="D303" s="175"/>
      <c r="E303" s="176" t="s">
        <v>22</v>
      </c>
      <c r="F303" s="287" t="s">
        <v>651</v>
      </c>
      <c r="G303" s="288"/>
      <c r="H303" s="288"/>
      <c r="I303" s="288"/>
      <c r="J303" s="175"/>
      <c r="K303" s="177">
        <v>32.65</v>
      </c>
      <c r="L303" s="175"/>
      <c r="M303" s="175"/>
      <c r="N303" s="175"/>
      <c r="O303" s="175"/>
      <c r="P303" s="175"/>
      <c r="Q303" s="175"/>
      <c r="R303" s="178"/>
      <c r="T303" s="179"/>
      <c r="U303" s="175"/>
      <c r="V303" s="175"/>
      <c r="W303" s="175"/>
      <c r="X303" s="175"/>
      <c r="Y303" s="175"/>
      <c r="Z303" s="175"/>
      <c r="AA303" s="180"/>
      <c r="AT303" s="181" t="s">
        <v>279</v>
      </c>
      <c r="AU303" s="181" t="s">
        <v>108</v>
      </c>
      <c r="AV303" s="10" t="s">
        <v>108</v>
      </c>
      <c r="AW303" s="10" t="s">
        <v>40</v>
      </c>
      <c r="AX303" s="10" t="s">
        <v>85</v>
      </c>
      <c r="AY303" s="181" t="s">
        <v>271</v>
      </c>
    </row>
    <row r="304" spans="2:65" s="10" customFormat="1" ht="28.9" customHeight="1">
      <c r="B304" s="174"/>
      <c r="C304" s="175"/>
      <c r="D304" s="175"/>
      <c r="E304" s="176" t="s">
        <v>22</v>
      </c>
      <c r="F304" s="281" t="s">
        <v>652</v>
      </c>
      <c r="G304" s="282"/>
      <c r="H304" s="282"/>
      <c r="I304" s="282"/>
      <c r="J304" s="175"/>
      <c r="K304" s="177">
        <v>8.8000000000000007</v>
      </c>
      <c r="L304" s="175"/>
      <c r="M304" s="175"/>
      <c r="N304" s="175"/>
      <c r="O304" s="175"/>
      <c r="P304" s="175"/>
      <c r="Q304" s="175"/>
      <c r="R304" s="178"/>
      <c r="T304" s="179"/>
      <c r="U304" s="175"/>
      <c r="V304" s="175"/>
      <c r="W304" s="175"/>
      <c r="X304" s="175"/>
      <c r="Y304" s="175"/>
      <c r="Z304" s="175"/>
      <c r="AA304" s="180"/>
      <c r="AT304" s="181" t="s">
        <v>279</v>
      </c>
      <c r="AU304" s="181" t="s">
        <v>108</v>
      </c>
      <c r="AV304" s="10" t="s">
        <v>108</v>
      </c>
      <c r="AW304" s="10" t="s">
        <v>40</v>
      </c>
      <c r="AX304" s="10" t="s">
        <v>85</v>
      </c>
      <c r="AY304" s="181" t="s">
        <v>271</v>
      </c>
    </row>
    <row r="305" spans="2:65" s="12" customFormat="1" ht="20.45" customHeight="1">
      <c r="B305" s="190"/>
      <c r="C305" s="191"/>
      <c r="D305" s="191"/>
      <c r="E305" s="192" t="s">
        <v>195</v>
      </c>
      <c r="F305" s="293" t="s">
        <v>283</v>
      </c>
      <c r="G305" s="294"/>
      <c r="H305" s="294"/>
      <c r="I305" s="294"/>
      <c r="J305" s="191"/>
      <c r="K305" s="193">
        <v>41.45</v>
      </c>
      <c r="L305" s="191"/>
      <c r="M305" s="191"/>
      <c r="N305" s="191"/>
      <c r="O305" s="191"/>
      <c r="P305" s="191"/>
      <c r="Q305" s="191"/>
      <c r="R305" s="194"/>
      <c r="T305" s="195"/>
      <c r="U305" s="191"/>
      <c r="V305" s="191"/>
      <c r="W305" s="191"/>
      <c r="X305" s="191"/>
      <c r="Y305" s="191"/>
      <c r="Z305" s="191"/>
      <c r="AA305" s="196"/>
      <c r="AT305" s="197" t="s">
        <v>279</v>
      </c>
      <c r="AU305" s="197" t="s">
        <v>108</v>
      </c>
      <c r="AV305" s="12" t="s">
        <v>276</v>
      </c>
      <c r="AW305" s="12" t="s">
        <v>40</v>
      </c>
      <c r="AX305" s="12" t="s">
        <v>90</v>
      </c>
      <c r="AY305" s="197" t="s">
        <v>271</v>
      </c>
    </row>
    <row r="306" spans="2:65" s="1" customFormat="1" ht="20.45" customHeight="1">
      <c r="B306" s="38"/>
      <c r="C306" s="206" t="s">
        <v>653</v>
      </c>
      <c r="D306" s="206" t="s">
        <v>381</v>
      </c>
      <c r="E306" s="207" t="s">
        <v>654</v>
      </c>
      <c r="F306" s="289" t="s">
        <v>655</v>
      </c>
      <c r="G306" s="289"/>
      <c r="H306" s="289"/>
      <c r="I306" s="289"/>
      <c r="J306" s="208" t="s">
        <v>275</v>
      </c>
      <c r="K306" s="209">
        <v>45.594999999999999</v>
      </c>
      <c r="L306" s="290">
        <v>0</v>
      </c>
      <c r="M306" s="291"/>
      <c r="N306" s="292">
        <f>ROUND(L306*K306,1)</f>
        <v>0</v>
      </c>
      <c r="O306" s="273"/>
      <c r="P306" s="273"/>
      <c r="Q306" s="273"/>
      <c r="R306" s="40"/>
      <c r="T306" s="171" t="s">
        <v>22</v>
      </c>
      <c r="U306" s="47" t="s">
        <v>50</v>
      </c>
      <c r="V306" s="39"/>
      <c r="W306" s="172">
        <f>V306*K306</f>
        <v>0</v>
      </c>
      <c r="X306" s="172">
        <v>2.9999999999999997E-4</v>
      </c>
      <c r="Y306" s="172">
        <f>X306*K306</f>
        <v>1.3678499999999998E-2</v>
      </c>
      <c r="Z306" s="172">
        <v>0</v>
      </c>
      <c r="AA306" s="173">
        <f>Z306*K306</f>
        <v>0</v>
      </c>
      <c r="AR306" s="21" t="s">
        <v>320</v>
      </c>
      <c r="AT306" s="21" t="s">
        <v>381</v>
      </c>
      <c r="AU306" s="21" t="s">
        <v>108</v>
      </c>
      <c r="AY306" s="21" t="s">
        <v>271</v>
      </c>
      <c r="BE306" s="108">
        <f>IF(U306="základní",N306,0)</f>
        <v>0</v>
      </c>
      <c r="BF306" s="108">
        <f>IF(U306="snížená",N306,0)</f>
        <v>0</v>
      </c>
      <c r="BG306" s="108">
        <f>IF(U306="zákl. přenesená",N306,0)</f>
        <v>0</v>
      </c>
      <c r="BH306" s="108">
        <f>IF(U306="sníž. přenesená",N306,0)</f>
        <v>0</v>
      </c>
      <c r="BI306" s="108">
        <f>IF(U306="nulová",N306,0)</f>
        <v>0</v>
      </c>
      <c r="BJ306" s="21" t="s">
        <v>90</v>
      </c>
      <c r="BK306" s="108">
        <f>ROUND(L306*K306,1)</f>
        <v>0</v>
      </c>
      <c r="BL306" s="21" t="s">
        <v>276</v>
      </c>
      <c r="BM306" s="21" t="s">
        <v>656</v>
      </c>
    </row>
    <row r="307" spans="2:65" s="13" customFormat="1" ht="20.45" customHeight="1">
      <c r="B307" s="198"/>
      <c r="C307" s="199"/>
      <c r="D307" s="199"/>
      <c r="E307" s="200" t="s">
        <v>22</v>
      </c>
      <c r="F307" s="285" t="s">
        <v>657</v>
      </c>
      <c r="G307" s="286"/>
      <c r="H307" s="286"/>
      <c r="I307" s="286"/>
      <c r="J307" s="199"/>
      <c r="K307" s="201" t="s">
        <v>22</v>
      </c>
      <c r="L307" s="199"/>
      <c r="M307" s="199"/>
      <c r="N307" s="199"/>
      <c r="O307" s="199"/>
      <c r="P307" s="199"/>
      <c r="Q307" s="199"/>
      <c r="R307" s="202"/>
      <c r="T307" s="203"/>
      <c r="U307" s="199"/>
      <c r="V307" s="199"/>
      <c r="W307" s="199"/>
      <c r="X307" s="199"/>
      <c r="Y307" s="199"/>
      <c r="Z307" s="199"/>
      <c r="AA307" s="204"/>
      <c r="AT307" s="205" t="s">
        <v>279</v>
      </c>
      <c r="AU307" s="205" t="s">
        <v>108</v>
      </c>
      <c r="AV307" s="13" t="s">
        <v>90</v>
      </c>
      <c r="AW307" s="13" t="s">
        <v>40</v>
      </c>
      <c r="AX307" s="13" t="s">
        <v>85</v>
      </c>
      <c r="AY307" s="205" t="s">
        <v>271</v>
      </c>
    </row>
    <row r="308" spans="2:65" s="13" customFormat="1" ht="28.9" customHeight="1">
      <c r="B308" s="198"/>
      <c r="C308" s="199"/>
      <c r="D308" s="199"/>
      <c r="E308" s="200" t="s">
        <v>22</v>
      </c>
      <c r="F308" s="279" t="s">
        <v>658</v>
      </c>
      <c r="G308" s="280"/>
      <c r="H308" s="280"/>
      <c r="I308" s="280"/>
      <c r="J308" s="199"/>
      <c r="K308" s="201" t="s">
        <v>22</v>
      </c>
      <c r="L308" s="199"/>
      <c r="M308" s="199"/>
      <c r="N308" s="199"/>
      <c r="O308" s="199"/>
      <c r="P308" s="199"/>
      <c r="Q308" s="199"/>
      <c r="R308" s="202"/>
      <c r="T308" s="203"/>
      <c r="U308" s="199"/>
      <c r="V308" s="199"/>
      <c r="W308" s="199"/>
      <c r="X308" s="199"/>
      <c r="Y308" s="199"/>
      <c r="Z308" s="199"/>
      <c r="AA308" s="204"/>
      <c r="AT308" s="205" t="s">
        <v>279</v>
      </c>
      <c r="AU308" s="205" t="s">
        <v>108</v>
      </c>
      <c r="AV308" s="13" t="s">
        <v>90</v>
      </c>
      <c r="AW308" s="13" t="s">
        <v>40</v>
      </c>
      <c r="AX308" s="13" t="s">
        <v>85</v>
      </c>
      <c r="AY308" s="205" t="s">
        <v>271</v>
      </c>
    </row>
    <row r="309" spans="2:65" s="13" customFormat="1" ht="20.45" customHeight="1">
      <c r="B309" s="198"/>
      <c r="C309" s="199"/>
      <c r="D309" s="199"/>
      <c r="E309" s="200" t="s">
        <v>22</v>
      </c>
      <c r="F309" s="279" t="s">
        <v>659</v>
      </c>
      <c r="G309" s="280"/>
      <c r="H309" s="280"/>
      <c r="I309" s="280"/>
      <c r="J309" s="199"/>
      <c r="K309" s="201" t="s">
        <v>22</v>
      </c>
      <c r="L309" s="199"/>
      <c r="M309" s="199"/>
      <c r="N309" s="199"/>
      <c r="O309" s="199"/>
      <c r="P309" s="199"/>
      <c r="Q309" s="199"/>
      <c r="R309" s="202"/>
      <c r="T309" s="203"/>
      <c r="U309" s="199"/>
      <c r="V309" s="199"/>
      <c r="W309" s="199"/>
      <c r="X309" s="199"/>
      <c r="Y309" s="199"/>
      <c r="Z309" s="199"/>
      <c r="AA309" s="204"/>
      <c r="AT309" s="205" t="s">
        <v>279</v>
      </c>
      <c r="AU309" s="205" t="s">
        <v>108</v>
      </c>
      <c r="AV309" s="13" t="s">
        <v>90</v>
      </c>
      <c r="AW309" s="13" t="s">
        <v>40</v>
      </c>
      <c r="AX309" s="13" t="s">
        <v>85</v>
      </c>
      <c r="AY309" s="205" t="s">
        <v>271</v>
      </c>
    </row>
    <row r="310" spans="2:65" s="13" customFormat="1" ht="20.45" customHeight="1">
      <c r="B310" s="198"/>
      <c r="C310" s="199"/>
      <c r="D310" s="199"/>
      <c r="E310" s="200" t="s">
        <v>22</v>
      </c>
      <c r="F310" s="279" t="s">
        <v>660</v>
      </c>
      <c r="G310" s="280"/>
      <c r="H310" s="280"/>
      <c r="I310" s="280"/>
      <c r="J310" s="199"/>
      <c r="K310" s="201" t="s">
        <v>22</v>
      </c>
      <c r="L310" s="199"/>
      <c r="M310" s="199"/>
      <c r="N310" s="199"/>
      <c r="O310" s="199"/>
      <c r="P310" s="199"/>
      <c r="Q310" s="199"/>
      <c r="R310" s="202"/>
      <c r="T310" s="203"/>
      <c r="U310" s="199"/>
      <c r="V310" s="199"/>
      <c r="W310" s="199"/>
      <c r="X310" s="199"/>
      <c r="Y310" s="199"/>
      <c r="Z310" s="199"/>
      <c r="AA310" s="204"/>
      <c r="AT310" s="205" t="s">
        <v>279</v>
      </c>
      <c r="AU310" s="205" t="s">
        <v>108</v>
      </c>
      <c r="AV310" s="13" t="s">
        <v>90</v>
      </c>
      <c r="AW310" s="13" t="s">
        <v>40</v>
      </c>
      <c r="AX310" s="13" t="s">
        <v>85</v>
      </c>
      <c r="AY310" s="205" t="s">
        <v>271</v>
      </c>
    </row>
    <row r="311" spans="2:65" s="10" customFormat="1" ht="20.45" customHeight="1">
      <c r="B311" s="174"/>
      <c r="C311" s="175"/>
      <c r="D311" s="175"/>
      <c r="E311" s="176" t="s">
        <v>22</v>
      </c>
      <c r="F311" s="281" t="s">
        <v>661</v>
      </c>
      <c r="G311" s="282"/>
      <c r="H311" s="282"/>
      <c r="I311" s="282"/>
      <c r="J311" s="175"/>
      <c r="K311" s="177">
        <v>45.594999999999999</v>
      </c>
      <c r="L311" s="175"/>
      <c r="M311" s="175"/>
      <c r="N311" s="175"/>
      <c r="O311" s="175"/>
      <c r="P311" s="175"/>
      <c r="Q311" s="175"/>
      <c r="R311" s="178"/>
      <c r="T311" s="179"/>
      <c r="U311" s="175"/>
      <c r="V311" s="175"/>
      <c r="W311" s="175"/>
      <c r="X311" s="175"/>
      <c r="Y311" s="175"/>
      <c r="Z311" s="175"/>
      <c r="AA311" s="180"/>
      <c r="AT311" s="181" t="s">
        <v>279</v>
      </c>
      <c r="AU311" s="181" t="s">
        <v>108</v>
      </c>
      <c r="AV311" s="10" t="s">
        <v>108</v>
      </c>
      <c r="AW311" s="10" t="s">
        <v>40</v>
      </c>
      <c r="AX311" s="10" t="s">
        <v>90</v>
      </c>
      <c r="AY311" s="181" t="s">
        <v>271</v>
      </c>
    </row>
    <row r="312" spans="2:65" s="1" customFormat="1" ht="20.45" customHeight="1">
      <c r="B312" s="38"/>
      <c r="C312" s="167" t="s">
        <v>662</v>
      </c>
      <c r="D312" s="167" t="s">
        <v>272</v>
      </c>
      <c r="E312" s="168" t="s">
        <v>663</v>
      </c>
      <c r="F312" s="283" t="s">
        <v>664</v>
      </c>
      <c r="G312" s="283"/>
      <c r="H312" s="283"/>
      <c r="I312" s="283"/>
      <c r="J312" s="169" t="s">
        <v>275</v>
      </c>
      <c r="K312" s="170">
        <v>2.64</v>
      </c>
      <c r="L312" s="272">
        <v>0</v>
      </c>
      <c r="M312" s="284"/>
      <c r="N312" s="273">
        <f>ROUND(L312*K312,1)</f>
        <v>0</v>
      </c>
      <c r="O312" s="273"/>
      <c r="P312" s="273"/>
      <c r="Q312" s="273"/>
      <c r="R312" s="40"/>
      <c r="T312" s="171" t="s">
        <v>22</v>
      </c>
      <c r="U312" s="47" t="s">
        <v>50</v>
      </c>
      <c r="V312" s="39"/>
      <c r="W312" s="172">
        <f>V312*K312</f>
        <v>0</v>
      </c>
      <c r="X312" s="172">
        <v>1.0300000000000001E-3</v>
      </c>
      <c r="Y312" s="172">
        <f>X312*K312</f>
        <v>2.7192000000000002E-3</v>
      </c>
      <c r="Z312" s="172">
        <v>0</v>
      </c>
      <c r="AA312" s="173">
        <f>Z312*K312</f>
        <v>0</v>
      </c>
      <c r="AR312" s="21" t="s">
        <v>276</v>
      </c>
      <c r="AT312" s="21" t="s">
        <v>272</v>
      </c>
      <c r="AU312" s="21" t="s">
        <v>108</v>
      </c>
      <c r="AY312" s="21" t="s">
        <v>271</v>
      </c>
      <c r="BE312" s="108">
        <f>IF(U312="základní",N312,0)</f>
        <v>0</v>
      </c>
      <c r="BF312" s="108">
        <f>IF(U312="snížená",N312,0)</f>
        <v>0</v>
      </c>
      <c r="BG312" s="108">
        <f>IF(U312="zákl. přenesená",N312,0)</f>
        <v>0</v>
      </c>
      <c r="BH312" s="108">
        <f>IF(U312="sníž. přenesená",N312,0)</f>
        <v>0</v>
      </c>
      <c r="BI312" s="108">
        <f>IF(U312="nulová",N312,0)</f>
        <v>0</v>
      </c>
      <c r="BJ312" s="21" t="s">
        <v>90</v>
      </c>
      <c r="BK312" s="108">
        <f>ROUND(L312*K312,1)</f>
        <v>0</v>
      </c>
      <c r="BL312" s="21" t="s">
        <v>276</v>
      </c>
      <c r="BM312" s="21" t="s">
        <v>665</v>
      </c>
    </row>
    <row r="313" spans="2:65" s="10" customFormat="1" ht="20.45" customHeight="1">
      <c r="B313" s="174"/>
      <c r="C313" s="175"/>
      <c r="D313" s="175"/>
      <c r="E313" s="176" t="s">
        <v>179</v>
      </c>
      <c r="F313" s="287" t="s">
        <v>666</v>
      </c>
      <c r="G313" s="288"/>
      <c r="H313" s="288"/>
      <c r="I313" s="288"/>
      <c r="J313" s="175"/>
      <c r="K313" s="177">
        <v>2.64</v>
      </c>
      <c r="L313" s="175"/>
      <c r="M313" s="175"/>
      <c r="N313" s="175"/>
      <c r="O313" s="175"/>
      <c r="P313" s="175"/>
      <c r="Q313" s="175"/>
      <c r="R313" s="178"/>
      <c r="T313" s="179"/>
      <c r="U313" s="175"/>
      <c r="V313" s="175"/>
      <c r="W313" s="175"/>
      <c r="X313" s="175"/>
      <c r="Y313" s="175"/>
      <c r="Z313" s="175"/>
      <c r="AA313" s="180"/>
      <c r="AT313" s="181" t="s">
        <v>279</v>
      </c>
      <c r="AU313" s="181" t="s">
        <v>108</v>
      </c>
      <c r="AV313" s="10" t="s">
        <v>108</v>
      </c>
      <c r="AW313" s="10" t="s">
        <v>40</v>
      </c>
      <c r="AX313" s="10" t="s">
        <v>90</v>
      </c>
      <c r="AY313" s="181" t="s">
        <v>271</v>
      </c>
    </row>
    <row r="314" spans="2:65" s="1" customFormat="1" ht="28.9" customHeight="1">
      <c r="B314" s="38"/>
      <c r="C314" s="167" t="s">
        <v>667</v>
      </c>
      <c r="D314" s="167" t="s">
        <v>272</v>
      </c>
      <c r="E314" s="168" t="s">
        <v>668</v>
      </c>
      <c r="F314" s="283" t="s">
        <v>669</v>
      </c>
      <c r="G314" s="283"/>
      <c r="H314" s="283"/>
      <c r="I314" s="283"/>
      <c r="J314" s="169" t="s">
        <v>275</v>
      </c>
      <c r="K314" s="170">
        <v>2.64</v>
      </c>
      <c r="L314" s="272">
        <v>0</v>
      </c>
      <c r="M314" s="284"/>
      <c r="N314" s="273">
        <f>ROUND(L314*K314,1)</f>
        <v>0</v>
      </c>
      <c r="O314" s="273"/>
      <c r="P314" s="273"/>
      <c r="Q314" s="273"/>
      <c r="R314" s="40"/>
      <c r="T314" s="171" t="s">
        <v>22</v>
      </c>
      <c r="U314" s="47" t="s">
        <v>50</v>
      </c>
      <c r="V314" s="39"/>
      <c r="W314" s="172">
        <f>V314*K314</f>
        <v>0</v>
      </c>
      <c r="X314" s="172">
        <v>0</v>
      </c>
      <c r="Y314" s="172">
        <f>X314*K314</f>
        <v>0</v>
      </c>
      <c r="Z314" s="172">
        <v>0</v>
      </c>
      <c r="AA314" s="173">
        <f>Z314*K314</f>
        <v>0</v>
      </c>
      <c r="AR314" s="21" t="s">
        <v>276</v>
      </c>
      <c r="AT314" s="21" t="s">
        <v>272</v>
      </c>
      <c r="AU314" s="21" t="s">
        <v>108</v>
      </c>
      <c r="AY314" s="21" t="s">
        <v>271</v>
      </c>
      <c r="BE314" s="108">
        <f>IF(U314="základní",N314,0)</f>
        <v>0</v>
      </c>
      <c r="BF314" s="108">
        <f>IF(U314="snížená",N314,0)</f>
        <v>0</v>
      </c>
      <c r="BG314" s="108">
        <f>IF(U314="zákl. přenesená",N314,0)</f>
        <v>0</v>
      </c>
      <c r="BH314" s="108">
        <f>IF(U314="sníž. přenesená",N314,0)</f>
        <v>0</v>
      </c>
      <c r="BI314" s="108">
        <f>IF(U314="nulová",N314,0)</f>
        <v>0</v>
      </c>
      <c r="BJ314" s="21" t="s">
        <v>90</v>
      </c>
      <c r="BK314" s="108">
        <f>ROUND(L314*K314,1)</f>
        <v>0</v>
      </c>
      <c r="BL314" s="21" t="s">
        <v>276</v>
      </c>
      <c r="BM314" s="21" t="s">
        <v>670</v>
      </c>
    </row>
    <row r="315" spans="2:65" s="10" customFormat="1" ht="20.45" customHeight="1">
      <c r="B315" s="174"/>
      <c r="C315" s="175"/>
      <c r="D315" s="175"/>
      <c r="E315" s="176" t="s">
        <v>22</v>
      </c>
      <c r="F315" s="287" t="s">
        <v>179</v>
      </c>
      <c r="G315" s="288"/>
      <c r="H315" s="288"/>
      <c r="I315" s="288"/>
      <c r="J315" s="175"/>
      <c r="K315" s="177">
        <v>2.64</v>
      </c>
      <c r="L315" s="175"/>
      <c r="M315" s="175"/>
      <c r="N315" s="175"/>
      <c r="O315" s="175"/>
      <c r="P315" s="175"/>
      <c r="Q315" s="175"/>
      <c r="R315" s="178"/>
      <c r="T315" s="179"/>
      <c r="U315" s="175"/>
      <c r="V315" s="175"/>
      <c r="W315" s="175"/>
      <c r="X315" s="175"/>
      <c r="Y315" s="175"/>
      <c r="Z315" s="175"/>
      <c r="AA315" s="180"/>
      <c r="AT315" s="181" t="s">
        <v>279</v>
      </c>
      <c r="AU315" s="181" t="s">
        <v>108</v>
      </c>
      <c r="AV315" s="10" t="s">
        <v>108</v>
      </c>
      <c r="AW315" s="10" t="s">
        <v>40</v>
      </c>
      <c r="AX315" s="10" t="s">
        <v>90</v>
      </c>
      <c r="AY315" s="181" t="s">
        <v>271</v>
      </c>
    </row>
    <row r="316" spans="2:65" s="1" customFormat="1" ht="28.9" customHeight="1">
      <c r="B316" s="38"/>
      <c r="C316" s="167" t="s">
        <v>671</v>
      </c>
      <c r="D316" s="167" t="s">
        <v>272</v>
      </c>
      <c r="E316" s="168" t="s">
        <v>672</v>
      </c>
      <c r="F316" s="283" t="s">
        <v>673</v>
      </c>
      <c r="G316" s="283"/>
      <c r="H316" s="283"/>
      <c r="I316" s="283"/>
      <c r="J316" s="169" t="s">
        <v>314</v>
      </c>
      <c r="K316" s="170">
        <v>0.8</v>
      </c>
      <c r="L316" s="272">
        <v>0</v>
      </c>
      <c r="M316" s="284"/>
      <c r="N316" s="273">
        <f>ROUND(L316*K316,1)</f>
        <v>0</v>
      </c>
      <c r="O316" s="273"/>
      <c r="P316" s="273"/>
      <c r="Q316" s="273"/>
      <c r="R316" s="40"/>
      <c r="T316" s="171" t="s">
        <v>22</v>
      </c>
      <c r="U316" s="47" t="s">
        <v>50</v>
      </c>
      <c r="V316" s="39"/>
      <c r="W316" s="172">
        <f>V316*K316</f>
        <v>0</v>
      </c>
      <c r="X316" s="172">
        <v>2.45329</v>
      </c>
      <c r="Y316" s="172">
        <f>X316*K316</f>
        <v>1.9626320000000002</v>
      </c>
      <c r="Z316" s="172">
        <v>0</v>
      </c>
      <c r="AA316" s="173">
        <f>Z316*K316</f>
        <v>0</v>
      </c>
      <c r="AR316" s="21" t="s">
        <v>276</v>
      </c>
      <c r="AT316" s="21" t="s">
        <v>272</v>
      </c>
      <c r="AU316" s="21" t="s">
        <v>108</v>
      </c>
      <c r="AY316" s="21" t="s">
        <v>271</v>
      </c>
      <c r="BE316" s="108">
        <f>IF(U316="základní",N316,0)</f>
        <v>0</v>
      </c>
      <c r="BF316" s="108">
        <f>IF(U316="snížená",N316,0)</f>
        <v>0</v>
      </c>
      <c r="BG316" s="108">
        <f>IF(U316="zákl. přenesená",N316,0)</f>
        <v>0</v>
      </c>
      <c r="BH316" s="108">
        <f>IF(U316="sníž. přenesená",N316,0)</f>
        <v>0</v>
      </c>
      <c r="BI316" s="108">
        <f>IF(U316="nulová",N316,0)</f>
        <v>0</v>
      </c>
      <c r="BJ316" s="21" t="s">
        <v>90</v>
      </c>
      <c r="BK316" s="108">
        <f>ROUND(L316*K316,1)</f>
        <v>0</v>
      </c>
      <c r="BL316" s="21" t="s">
        <v>276</v>
      </c>
      <c r="BM316" s="21" t="s">
        <v>674</v>
      </c>
    </row>
    <row r="317" spans="2:65" s="10" customFormat="1" ht="20.45" customHeight="1">
      <c r="B317" s="174"/>
      <c r="C317" s="175"/>
      <c r="D317" s="175"/>
      <c r="E317" s="176" t="s">
        <v>22</v>
      </c>
      <c r="F317" s="287" t="s">
        <v>177</v>
      </c>
      <c r="G317" s="288"/>
      <c r="H317" s="288"/>
      <c r="I317" s="288"/>
      <c r="J317" s="175"/>
      <c r="K317" s="177">
        <v>0.8</v>
      </c>
      <c r="L317" s="175"/>
      <c r="M317" s="175"/>
      <c r="N317" s="175"/>
      <c r="O317" s="175"/>
      <c r="P317" s="175"/>
      <c r="Q317" s="175"/>
      <c r="R317" s="178"/>
      <c r="T317" s="179"/>
      <c r="U317" s="175"/>
      <c r="V317" s="175"/>
      <c r="W317" s="175"/>
      <c r="X317" s="175"/>
      <c r="Y317" s="175"/>
      <c r="Z317" s="175"/>
      <c r="AA317" s="180"/>
      <c r="AT317" s="181" t="s">
        <v>279</v>
      </c>
      <c r="AU317" s="181" t="s">
        <v>108</v>
      </c>
      <c r="AV317" s="10" t="s">
        <v>108</v>
      </c>
      <c r="AW317" s="10" t="s">
        <v>40</v>
      </c>
      <c r="AX317" s="10" t="s">
        <v>90</v>
      </c>
      <c r="AY317" s="181" t="s">
        <v>271</v>
      </c>
    </row>
    <row r="318" spans="2:65" s="9" customFormat="1" ht="29.85" customHeight="1">
      <c r="B318" s="156"/>
      <c r="C318" s="157"/>
      <c r="D318" s="166" t="s">
        <v>221</v>
      </c>
      <c r="E318" s="166"/>
      <c r="F318" s="166"/>
      <c r="G318" s="166"/>
      <c r="H318" s="166"/>
      <c r="I318" s="166"/>
      <c r="J318" s="166"/>
      <c r="K318" s="166"/>
      <c r="L318" s="166"/>
      <c r="M318" s="166"/>
      <c r="N318" s="264">
        <f>BK318</f>
        <v>0</v>
      </c>
      <c r="O318" s="265"/>
      <c r="P318" s="265"/>
      <c r="Q318" s="265"/>
      <c r="R318" s="159"/>
      <c r="T318" s="160"/>
      <c r="U318" s="157"/>
      <c r="V318" s="157"/>
      <c r="W318" s="161">
        <f>SUM(W319:W326)</f>
        <v>0</v>
      </c>
      <c r="X318" s="157"/>
      <c r="Y318" s="161">
        <f>SUM(Y319:Y326)</f>
        <v>18.112736035680001</v>
      </c>
      <c r="Z318" s="157"/>
      <c r="AA318" s="162">
        <f>SUM(AA319:AA326)</f>
        <v>0</v>
      </c>
      <c r="AR318" s="163" t="s">
        <v>90</v>
      </c>
      <c r="AT318" s="164" t="s">
        <v>84</v>
      </c>
      <c r="AU318" s="164" t="s">
        <v>90</v>
      </c>
      <c r="AY318" s="163" t="s">
        <v>271</v>
      </c>
      <c r="BK318" s="165">
        <f>SUM(BK319:BK326)</f>
        <v>0</v>
      </c>
    </row>
    <row r="319" spans="2:65" s="1" customFormat="1" ht="40.15" customHeight="1">
      <c r="B319" s="38"/>
      <c r="C319" s="167" t="s">
        <v>675</v>
      </c>
      <c r="D319" s="167" t="s">
        <v>272</v>
      </c>
      <c r="E319" s="168" t="s">
        <v>676</v>
      </c>
      <c r="F319" s="283" t="s">
        <v>677</v>
      </c>
      <c r="G319" s="283"/>
      <c r="H319" s="283"/>
      <c r="I319" s="283"/>
      <c r="J319" s="169" t="s">
        <v>275</v>
      </c>
      <c r="K319" s="170">
        <v>82.29</v>
      </c>
      <c r="L319" s="272">
        <v>0</v>
      </c>
      <c r="M319" s="284"/>
      <c r="N319" s="273">
        <f>ROUND(L319*K319,1)</f>
        <v>0</v>
      </c>
      <c r="O319" s="273"/>
      <c r="P319" s="273"/>
      <c r="Q319" s="273"/>
      <c r="R319" s="40"/>
      <c r="T319" s="171" t="s">
        <v>22</v>
      </c>
      <c r="U319" s="47" t="s">
        <v>50</v>
      </c>
      <c r="V319" s="39"/>
      <c r="W319" s="172">
        <f>V319*K319</f>
        <v>0</v>
      </c>
      <c r="X319" s="172">
        <v>0.22010859199999999</v>
      </c>
      <c r="Y319" s="172">
        <f>X319*K319</f>
        <v>18.112736035680001</v>
      </c>
      <c r="Z319" s="172">
        <v>0</v>
      </c>
      <c r="AA319" s="173">
        <f>Z319*K319</f>
        <v>0</v>
      </c>
      <c r="AR319" s="21" t="s">
        <v>276</v>
      </c>
      <c r="AT319" s="21" t="s">
        <v>272</v>
      </c>
      <c r="AU319" s="21" t="s">
        <v>108</v>
      </c>
      <c r="AY319" s="21" t="s">
        <v>271</v>
      </c>
      <c r="BE319" s="108">
        <f>IF(U319="základní",N319,0)</f>
        <v>0</v>
      </c>
      <c r="BF319" s="108">
        <f>IF(U319="snížená",N319,0)</f>
        <v>0</v>
      </c>
      <c r="BG319" s="108">
        <f>IF(U319="zákl. přenesená",N319,0)</f>
        <v>0</v>
      </c>
      <c r="BH319" s="108">
        <f>IF(U319="sníž. přenesená",N319,0)</f>
        <v>0</v>
      </c>
      <c r="BI319" s="108">
        <f>IF(U319="nulová",N319,0)</f>
        <v>0</v>
      </c>
      <c r="BJ319" s="21" t="s">
        <v>90</v>
      </c>
      <c r="BK319" s="108">
        <f>ROUND(L319*K319,1)</f>
        <v>0</v>
      </c>
      <c r="BL319" s="21" t="s">
        <v>276</v>
      </c>
      <c r="BM319" s="21" t="s">
        <v>678</v>
      </c>
    </row>
    <row r="320" spans="2:65" s="13" customFormat="1" ht="28.9" customHeight="1">
      <c r="B320" s="198"/>
      <c r="C320" s="199"/>
      <c r="D320" s="199"/>
      <c r="E320" s="200" t="s">
        <v>22</v>
      </c>
      <c r="F320" s="285" t="s">
        <v>679</v>
      </c>
      <c r="G320" s="286"/>
      <c r="H320" s="286"/>
      <c r="I320" s="286"/>
      <c r="J320" s="199"/>
      <c r="K320" s="201" t="s">
        <v>22</v>
      </c>
      <c r="L320" s="199"/>
      <c r="M320" s="199"/>
      <c r="N320" s="199"/>
      <c r="O320" s="199"/>
      <c r="P320" s="199"/>
      <c r="Q320" s="199"/>
      <c r="R320" s="202"/>
      <c r="T320" s="203"/>
      <c r="U320" s="199"/>
      <c r="V320" s="199"/>
      <c r="W320" s="199"/>
      <c r="X320" s="199"/>
      <c r="Y320" s="199"/>
      <c r="Z320" s="199"/>
      <c r="AA320" s="204"/>
      <c r="AT320" s="205" t="s">
        <v>279</v>
      </c>
      <c r="AU320" s="205" t="s">
        <v>108</v>
      </c>
      <c r="AV320" s="13" t="s">
        <v>90</v>
      </c>
      <c r="AW320" s="13" t="s">
        <v>40</v>
      </c>
      <c r="AX320" s="13" t="s">
        <v>85</v>
      </c>
      <c r="AY320" s="205" t="s">
        <v>271</v>
      </c>
    </row>
    <row r="321" spans="2:65" s="13" customFormat="1" ht="20.45" customHeight="1">
      <c r="B321" s="198"/>
      <c r="C321" s="199"/>
      <c r="D321" s="199"/>
      <c r="E321" s="200" t="s">
        <v>22</v>
      </c>
      <c r="F321" s="279" t="s">
        <v>680</v>
      </c>
      <c r="G321" s="280"/>
      <c r="H321" s="280"/>
      <c r="I321" s="280"/>
      <c r="J321" s="199"/>
      <c r="K321" s="201" t="s">
        <v>22</v>
      </c>
      <c r="L321" s="199"/>
      <c r="M321" s="199"/>
      <c r="N321" s="199"/>
      <c r="O321" s="199"/>
      <c r="P321" s="199"/>
      <c r="Q321" s="199"/>
      <c r="R321" s="202"/>
      <c r="T321" s="203"/>
      <c r="U321" s="199"/>
      <c r="V321" s="199"/>
      <c r="W321" s="199"/>
      <c r="X321" s="199"/>
      <c r="Y321" s="199"/>
      <c r="Z321" s="199"/>
      <c r="AA321" s="204"/>
      <c r="AT321" s="205" t="s">
        <v>279</v>
      </c>
      <c r="AU321" s="205" t="s">
        <v>108</v>
      </c>
      <c r="AV321" s="13" t="s">
        <v>90</v>
      </c>
      <c r="AW321" s="13" t="s">
        <v>40</v>
      </c>
      <c r="AX321" s="13" t="s">
        <v>85</v>
      </c>
      <c r="AY321" s="205" t="s">
        <v>271</v>
      </c>
    </row>
    <row r="322" spans="2:65" s="13" customFormat="1" ht="20.45" customHeight="1">
      <c r="B322" s="198"/>
      <c r="C322" s="199"/>
      <c r="D322" s="199"/>
      <c r="E322" s="200" t="s">
        <v>22</v>
      </c>
      <c r="F322" s="279" t="s">
        <v>681</v>
      </c>
      <c r="G322" s="280"/>
      <c r="H322" s="280"/>
      <c r="I322" s="280"/>
      <c r="J322" s="199"/>
      <c r="K322" s="201" t="s">
        <v>22</v>
      </c>
      <c r="L322" s="199"/>
      <c r="M322" s="199"/>
      <c r="N322" s="199"/>
      <c r="O322" s="199"/>
      <c r="P322" s="199"/>
      <c r="Q322" s="199"/>
      <c r="R322" s="202"/>
      <c r="T322" s="203"/>
      <c r="U322" s="199"/>
      <c r="V322" s="199"/>
      <c r="W322" s="199"/>
      <c r="X322" s="199"/>
      <c r="Y322" s="199"/>
      <c r="Z322" s="199"/>
      <c r="AA322" s="204"/>
      <c r="AT322" s="205" t="s">
        <v>279</v>
      </c>
      <c r="AU322" s="205" t="s">
        <v>108</v>
      </c>
      <c r="AV322" s="13" t="s">
        <v>90</v>
      </c>
      <c r="AW322" s="13" t="s">
        <v>40</v>
      </c>
      <c r="AX322" s="13" t="s">
        <v>85</v>
      </c>
      <c r="AY322" s="205" t="s">
        <v>271</v>
      </c>
    </row>
    <row r="323" spans="2:65" s="13" customFormat="1" ht="28.9" customHeight="1">
      <c r="B323" s="198"/>
      <c r="C323" s="199"/>
      <c r="D323" s="199"/>
      <c r="E323" s="200" t="s">
        <v>22</v>
      </c>
      <c r="F323" s="279" t="s">
        <v>682</v>
      </c>
      <c r="G323" s="280"/>
      <c r="H323" s="280"/>
      <c r="I323" s="280"/>
      <c r="J323" s="199"/>
      <c r="K323" s="201" t="s">
        <v>22</v>
      </c>
      <c r="L323" s="199"/>
      <c r="M323" s="199"/>
      <c r="N323" s="199"/>
      <c r="O323" s="199"/>
      <c r="P323" s="199"/>
      <c r="Q323" s="199"/>
      <c r="R323" s="202"/>
      <c r="T323" s="203"/>
      <c r="U323" s="199"/>
      <c r="V323" s="199"/>
      <c r="W323" s="199"/>
      <c r="X323" s="199"/>
      <c r="Y323" s="199"/>
      <c r="Z323" s="199"/>
      <c r="AA323" s="204"/>
      <c r="AT323" s="205" t="s">
        <v>279</v>
      </c>
      <c r="AU323" s="205" t="s">
        <v>108</v>
      </c>
      <c r="AV323" s="13" t="s">
        <v>90</v>
      </c>
      <c r="AW323" s="13" t="s">
        <v>40</v>
      </c>
      <c r="AX323" s="13" t="s">
        <v>85</v>
      </c>
      <c r="AY323" s="205" t="s">
        <v>271</v>
      </c>
    </row>
    <row r="324" spans="2:65" s="13" customFormat="1" ht="28.9" customHeight="1">
      <c r="B324" s="198"/>
      <c r="C324" s="199"/>
      <c r="D324" s="199"/>
      <c r="E324" s="200" t="s">
        <v>22</v>
      </c>
      <c r="F324" s="279" t="s">
        <v>683</v>
      </c>
      <c r="G324" s="280"/>
      <c r="H324" s="280"/>
      <c r="I324" s="280"/>
      <c r="J324" s="199"/>
      <c r="K324" s="201" t="s">
        <v>22</v>
      </c>
      <c r="L324" s="199"/>
      <c r="M324" s="199"/>
      <c r="N324" s="199"/>
      <c r="O324" s="199"/>
      <c r="P324" s="199"/>
      <c r="Q324" s="199"/>
      <c r="R324" s="202"/>
      <c r="T324" s="203"/>
      <c r="U324" s="199"/>
      <c r="V324" s="199"/>
      <c r="W324" s="199"/>
      <c r="X324" s="199"/>
      <c r="Y324" s="199"/>
      <c r="Z324" s="199"/>
      <c r="AA324" s="204"/>
      <c r="AT324" s="205" t="s">
        <v>279</v>
      </c>
      <c r="AU324" s="205" t="s">
        <v>108</v>
      </c>
      <c r="AV324" s="13" t="s">
        <v>90</v>
      </c>
      <c r="AW324" s="13" t="s">
        <v>40</v>
      </c>
      <c r="AX324" s="13" t="s">
        <v>85</v>
      </c>
      <c r="AY324" s="205" t="s">
        <v>271</v>
      </c>
    </row>
    <row r="325" spans="2:65" s="13" customFormat="1" ht="28.9" customHeight="1">
      <c r="B325" s="198"/>
      <c r="C325" s="199"/>
      <c r="D325" s="199"/>
      <c r="E325" s="200" t="s">
        <v>22</v>
      </c>
      <c r="F325" s="279" t="s">
        <v>684</v>
      </c>
      <c r="G325" s="280"/>
      <c r="H325" s="280"/>
      <c r="I325" s="280"/>
      <c r="J325" s="199"/>
      <c r="K325" s="201" t="s">
        <v>22</v>
      </c>
      <c r="L325" s="199"/>
      <c r="M325" s="199"/>
      <c r="N325" s="199"/>
      <c r="O325" s="199"/>
      <c r="P325" s="199"/>
      <c r="Q325" s="199"/>
      <c r="R325" s="202"/>
      <c r="T325" s="203"/>
      <c r="U325" s="199"/>
      <c r="V325" s="199"/>
      <c r="W325" s="199"/>
      <c r="X325" s="199"/>
      <c r="Y325" s="199"/>
      <c r="Z325" s="199"/>
      <c r="AA325" s="204"/>
      <c r="AT325" s="205" t="s">
        <v>279</v>
      </c>
      <c r="AU325" s="205" t="s">
        <v>108</v>
      </c>
      <c r="AV325" s="13" t="s">
        <v>90</v>
      </c>
      <c r="AW325" s="13" t="s">
        <v>40</v>
      </c>
      <c r="AX325" s="13" t="s">
        <v>85</v>
      </c>
      <c r="AY325" s="205" t="s">
        <v>271</v>
      </c>
    </row>
    <row r="326" spans="2:65" s="10" customFormat="1" ht="28.9" customHeight="1">
      <c r="B326" s="174"/>
      <c r="C326" s="175"/>
      <c r="D326" s="175"/>
      <c r="E326" s="176" t="s">
        <v>151</v>
      </c>
      <c r="F326" s="281" t="s">
        <v>685</v>
      </c>
      <c r="G326" s="282"/>
      <c r="H326" s="282"/>
      <c r="I326" s="282"/>
      <c r="J326" s="175"/>
      <c r="K326" s="177">
        <v>82.29</v>
      </c>
      <c r="L326" s="175"/>
      <c r="M326" s="175"/>
      <c r="N326" s="175"/>
      <c r="O326" s="175"/>
      <c r="P326" s="175"/>
      <c r="Q326" s="175"/>
      <c r="R326" s="178"/>
      <c r="T326" s="179"/>
      <c r="U326" s="175"/>
      <c r="V326" s="175"/>
      <c r="W326" s="175"/>
      <c r="X326" s="175"/>
      <c r="Y326" s="175"/>
      <c r="Z326" s="175"/>
      <c r="AA326" s="180"/>
      <c r="AT326" s="181" t="s">
        <v>279</v>
      </c>
      <c r="AU326" s="181" t="s">
        <v>108</v>
      </c>
      <c r="AV326" s="10" t="s">
        <v>108</v>
      </c>
      <c r="AW326" s="10" t="s">
        <v>40</v>
      </c>
      <c r="AX326" s="10" t="s">
        <v>90</v>
      </c>
      <c r="AY326" s="181" t="s">
        <v>271</v>
      </c>
    </row>
    <row r="327" spans="2:65" s="9" customFormat="1" ht="29.85" customHeight="1">
      <c r="B327" s="156"/>
      <c r="C327" s="157"/>
      <c r="D327" s="166" t="s">
        <v>222</v>
      </c>
      <c r="E327" s="166"/>
      <c r="F327" s="166"/>
      <c r="G327" s="166"/>
      <c r="H327" s="166"/>
      <c r="I327" s="166"/>
      <c r="J327" s="166"/>
      <c r="K327" s="166"/>
      <c r="L327" s="166"/>
      <c r="M327" s="166"/>
      <c r="N327" s="264">
        <f>BK327</f>
        <v>0</v>
      </c>
      <c r="O327" s="265"/>
      <c r="P327" s="265"/>
      <c r="Q327" s="265"/>
      <c r="R327" s="159"/>
      <c r="T327" s="160"/>
      <c r="U327" s="157"/>
      <c r="V327" s="157"/>
      <c r="W327" s="161">
        <f>SUM(W328:W333)</f>
        <v>0</v>
      </c>
      <c r="X327" s="157"/>
      <c r="Y327" s="161">
        <f>SUM(Y328:Y333)</f>
        <v>0</v>
      </c>
      <c r="Z327" s="157"/>
      <c r="AA327" s="162">
        <f>SUM(AA328:AA333)</f>
        <v>0</v>
      </c>
      <c r="AR327" s="163" t="s">
        <v>90</v>
      </c>
      <c r="AT327" s="164" t="s">
        <v>84</v>
      </c>
      <c r="AU327" s="164" t="s">
        <v>90</v>
      </c>
      <c r="AY327" s="163" t="s">
        <v>271</v>
      </c>
      <c r="BK327" s="165">
        <f>SUM(BK328:BK333)</f>
        <v>0</v>
      </c>
    </row>
    <row r="328" spans="2:65" s="1" customFormat="1" ht="40.15" customHeight="1">
      <c r="B328" s="38"/>
      <c r="C328" s="167" t="s">
        <v>686</v>
      </c>
      <c r="D328" s="167" t="s">
        <v>272</v>
      </c>
      <c r="E328" s="168" t="s">
        <v>687</v>
      </c>
      <c r="F328" s="283" t="s">
        <v>688</v>
      </c>
      <c r="G328" s="283"/>
      <c r="H328" s="283"/>
      <c r="I328" s="283"/>
      <c r="J328" s="169" t="s">
        <v>275</v>
      </c>
      <c r="K328" s="170">
        <v>111.98</v>
      </c>
      <c r="L328" s="272">
        <v>0</v>
      </c>
      <c r="M328" s="284"/>
      <c r="N328" s="273">
        <f>ROUND(L328*K328,1)</f>
        <v>0</v>
      </c>
      <c r="O328" s="273"/>
      <c r="P328" s="273"/>
      <c r="Q328" s="273"/>
      <c r="R328" s="40"/>
      <c r="T328" s="171" t="s">
        <v>22</v>
      </c>
      <c r="U328" s="47" t="s">
        <v>50</v>
      </c>
      <c r="V328" s="39"/>
      <c r="W328" s="172">
        <f>V328*K328</f>
        <v>0</v>
      </c>
      <c r="X328" s="172">
        <v>0</v>
      </c>
      <c r="Y328" s="172">
        <f>X328*K328</f>
        <v>0</v>
      </c>
      <c r="Z328" s="172">
        <v>0</v>
      </c>
      <c r="AA328" s="173">
        <f>Z328*K328</f>
        <v>0</v>
      </c>
      <c r="AR328" s="21" t="s">
        <v>276</v>
      </c>
      <c r="AT328" s="21" t="s">
        <v>272</v>
      </c>
      <c r="AU328" s="21" t="s">
        <v>108</v>
      </c>
      <c r="AY328" s="21" t="s">
        <v>271</v>
      </c>
      <c r="BE328" s="108">
        <f>IF(U328="základní",N328,0)</f>
        <v>0</v>
      </c>
      <c r="BF328" s="108">
        <f>IF(U328="snížená",N328,0)</f>
        <v>0</v>
      </c>
      <c r="BG328" s="108">
        <f>IF(U328="zákl. přenesená",N328,0)</f>
        <v>0</v>
      </c>
      <c r="BH328" s="108">
        <f>IF(U328="sníž. přenesená",N328,0)</f>
        <v>0</v>
      </c>
      <c r="BI328" s="108">
        <f>IF(U328="nulová",N328,0)</f>
        <v>0</v>
      </c>
      <c r="BJ328" s="21" t="s">
        <v>90</v>
      </c>
      <c r="BK328" s="108">
        <f>ROUND(L328*K328,1)</f>
        <v>0</v>
      </c>
      <c r="BL328" s="21" t="s">
        <v>276</v>
      </c>
      <c r="BM328" s="21" t="s">
        <v>689</v>
      </c>
    </row>
    <row r="329" spans="2:65" s="13" customFormat="1" ht="28.9" customHeight="1">
      <c r="B329" s="198"/>
      <c r="C329" s="199"/>
      <c r="D329" s="199"/>
      <c r="E329" s="200" t="s">
        <v>22</v>
      </c>
      <c r="F329" s="285" t="s">
        <v>690</v>
      </c>
      <c r="G329" s="286"/>
      <c r="H329" s="286"/>
      <c r="I329" s="286"/>
      <c r="J329" s="199"/>
      <c r="K329" s="201" t="s">
        <v>22</v>
      </c>
      <c r="L329" s="199"/>
      <c r="M329" s="199"/>
      <c r="N329" s="199"/>
      <c r="O329" s="199"/>
      <c r="P329" s="199"/>
      <c r="Q329" s="199"/>
      <c r="R329" s="202"/>
      <c r="T329" s="203"/>
      <c r="U329" s="199"/>
      <c r="V329" s="199"/>
      <c r="W329" s="199"/>
      <c r="X329" s="199"/>
      <c r="Y329" s="199"/>
      <c r="Z329" s="199"/>
      <c r="AA329" s="204"/>
      <c r="AT329" s="205" t="s">
        <v>279</v>
      </c>
      <c r="AU329" s="205" t="s">
        <v>108</v>
      </c>
      <c r="AV329" s="13" t="s">
        <v>90</v>
      </c>
      <c r="AW329" s="13" t="s">
        <v>40</v>
      </c>
      <c r="AX329" s="13" t="s">
        <v>85</v>
      </c>
      <c r="AY329" s="205" t="s">
        <v>271</v>
      </c>
    </row>
    <row r="330" spans="2:65" s="13" customFormat="1" ht="20.45" customHeight="1">
      <c r="B330" s="198"/>
      <c r="C330" s="199"/>
      <c r="D330" s="199"/>
      <c r="E330" s="200" t="s">
        <v>22</v>
      </c>
      <c r="F330" s="279" t="s">
        <v>691</v>
      </c>
      <c r="G330" s="280"/>
      <c r="H330" s="280"/>
      <c r="I330" s="280"/>
      <c r="J330" s="199"/>
      <c r="K330" s="201" t="s">
        <v>22</v>
      </c>
      <c r="L330" s="199"/>
      <c r="M330" s="199"/>
      <c r="N330" s="199"/>
      <c r="O330" s="199"/>
      <c r="P330" s="199"/>
      <c r="Q330" s="199"/>
      <c r="R330" s="202"/>
      <c r="T330" s="203"/>
      <c r="U330" s="199"/>
      <c r="V330" s="199"/>
      <c r="W330" s="199"/>
      <c r="X330" s="199"/>
      <c r="Y330" s="199"/>
      <c r="Z330" s="199"/>
      <c r="AA330" s="204"/>
      <c r="AT330" s="205" t="s">
        <v>279</v>
      </c>
      <c r="AU330" s="205" t="s">
        <v>108</v>
      </c>
      <c r="AV330" s="13" t="s">
        <v>90</v>
      </c>
      <c r="AW330" s="13" t="s">
        <v>40</v>
      </c>
      <c r="AX330" s="13" t="s">
        <v>85</v>
      </c>
      <c r="AY330" s="205" t="s">
        <v>271</v>
      </c>
    </row>
    <row r="331" spans="2:65" s="13" customFormat="1" ht="28.9" customHeight="1">
      <c r="B331" s="198"/>
      <c r="C331" s="199"/>
      <c r="D331" s="199"/>
      <c r="E331" s="200" t="s">
        <v>22</v>
      </c>
      <c r="F331" s="279" t="s">
        <v>692</v>
      </c>
      <c r="G331" s="280"/>
      <c r="H331" s="280"/>
      <c r="I331" s="280"/>
      <c r="J331" s="199"/>
      <c r="K331" s="201" t="s">
        <v>22</v>
      </c>
      <c r="L331" s="199"/>
      <c r="M331" s="199"/>
      <c r="N331" s="199"/>
      <c r="O331" s="199"/>
      <c r="P331" s="199"/>
      <c r="Q331" s="199"/>
      <c r="R331" s="202"/>
      <c r="T331" s="203"/>
      <c r="U331" s="199"/>
      <c r="V331" s="199"/>
      <c r="W331" s="199"/>
      <c r="X331" s="199"/>
      <c r="Y331" s="199"/>
      <c r="Z331" s="199"/>
      <c r="AA331" s="204"/>
      <c r="AT331" s="205" t="s">
        <v>279</v>
      </c>
      <c r="AU331" s="205" t="s">
        <v>108</v>
      </c>
      <c r="AV331" s="13" t="s">
        <v>90</v>
      </c>
      <c r="AW331" s="13" t="s">
        <v>40</v>
      </c>
      <c r="AX331" s="13" t="s">
        <v>85</v>
      </c>
      <c r="AY331" s="205" t="s">
        <v>271</v>
      </c>
    </row>
    <row r="332" spans="2:65" s="13" customFormat="1" ht="20.45" customHeight="1">
      <c r="B332" s="198"/>
      <c r="C332" s="199"/>
      <c r="D332" s="199"/>
      <c r="E332" s="200" t="s">
        <v>22</v>
      </c>
      <c r="F332" s="279" t="s">
        <v>693</v>
      </c>
      <c r="G332" s="280"/>
      <c r="H332" s="280"/>
      <c r="I332" s="280"/>
      <c r="J332" s="199"/>
      <c r="K332" s="201" t="s">
        <v>22</v>
      </c>
      <c r="L332" s="199"/>
      <c r="M332" s="199"/>
      <c r="N332" s="199"/>
      <c r="O332" s="199"/>
      <c r="P332" s="199"/>
      <c r="Q332" s="199"/>
      <c r="R332" s="202"/>
      <c r="T332" s="203"/>
      <c r="U332" s="199"/>
      <c r="V332" s="199"/>
      <c r="W332" s="199"/>
      <c r="X332" s="199"/>
      <c r="Y332" s="199"/>
      <c r="Z332" s="199"/>
      <c r="AA332" s="204"/>
      <c r="AT332" s="205" t="s">
        <v>279</v>
      </c>
      <c r="AU332" s="205" t="s">
        <v>108</v>
      </c>
      <c r="AV332" s="13" t="s">
        <v>90</v>
      </c>
      <c r="AW332" s="13" t="s">
        <v>40</v>
      </c>
      <c r="AX332" s="13" t="s">
        <v>85</v>
      </c>
      <c r="AY332" s="205" t="s">
        <v>271</v>
      </c>
    </row>
    <row r="333" spans="2:65" s="10" customFormat="1" ht="28.9" customHeight="1">
      <c r="B333" s="174"/>
      <c r="C333" s="175"/>
      <c r="D333" s="175"/>
      <c r="E333" s="176" t="s">
        <v>22</v>
      </c>
      <c r="F333" s="281" t="s">
        <v>694</v>
      </c>
      <c r="G333" s="282"/>
      <c r="H333" s="282"/>
      <c r="I333" s="282"/>
      <c r="J333" s="175"/>
      <c r="K333" s="177">
        <v>111.98</v>
      </c>
      <c r="L333" s="175"/>
      <c r="M333" s="175"/>
      <c r="N333" s="175"/>
      <c r="O333" s="175"/>
      <c r="P333" s="175"/>
      <c r="Q333" s="175"/>
      <c r="R333" s="178"/>
      <c r="T333" s="179"/>
      <c r="U333" s="175"/>
      <c r="V333" s="175"/>
      <c r="W333" s="175"/>
      <c r="X333" s="175"/>
      <c r="Y333" s="175"/>
      <c r="Z333" s="175"/>
      <c r="AA333" s="180"/>
      <c r="AT333" s="181" t="s">
        <v>279</v>
      </c>
      <c r="AU333" s="181" t="s">
        <v>108</v>
      </c>
      <c r="AV333" s="10" t="s">
        <v>108</v>
      </c>
      <c r="AW333" s="10" t="s">
        <v>40</v>
      </c>
      <c r="AX333" s="10" t="s">
        <v>90</v>
      </c>
      <c r="AY333" s="181" t="s">
        <v>271</v>
      </c>
    </row>
    <row r="334" spans="2:65" s="9" customFormat="1" ht="29.85" customHeight="1">
      <c r="B334" s="156"/>
      <c r="C334" s="157"/>
      <c r="D334" s="166" t="s">
        <v>223</v>
      </c>
      <c r="E334" s="166"/>
      <c r="F334" s="166"/>
      <c r="G334" s="166"/>
      <c r="H334" s="166"/>
      <c r="I334" s="166"/>
      <c r="J334" s="166"/>
      <c r="K334" s="166"/>
      <c r="L334" s="166"/>
      <c r="M334" s="166"/>
      <c r="N334" s="264">
        <f>BK334</f>
        <v>0</v>
      </c>
      <c r="O334" s="265"/>
      <c r="P334" s="265"/>
      <c r="Q334" s="265"/>
      <c r="R334" s="159"/>
      <c r="T334" s="160"/>
      <c r="U334" s="157"/>
      <c r="V334" s="157"/>
      <c r="W334" s="161">
        <f>SUM(W335:W367)</f>
        <v>0</v>
      </c>
      <c r="X334" s="157"/>
      <c r="Y334" s="161">
        <f>SUM(Y335:Y367)</f>
        <v>128.14086564999999</v>
      </c>
      <c r="Z334" s="157"/>
      <c r="AA334" s="162">
        <f>SUM(AA335:AA367)</f>
        <v>0</v>
      </c>
      <c r="AR334" s="163" t="s">
        <v>90</v>
      </c>
      <c r="AT334" s="164" t="s">
        <v>84</v>
      </c>
      <c r="AU334" s="164" t="s">
        <v>90</v>
      </c>
      <c r="AY334" s="163" t="s">
        <v>271</v>
      </c>
      <c r="BK334" s="165">
        <f>SUM(BK335:BK367)</f>
        <v>0</v>
      </c>
    </row>
    <row r="335" spans="2:65" s="1" customFormat="1" ht="20.45" customHeight="1">
      <c r="B335" s="38"/>
      <c r="C335" s="167" t="s">
        <v>695</v>
      </c>
      <c r="D335" s="167" t="s">
        <v>272</v>
      </c>
      <c r="E335" s="168" t="s">
        <v>696</v>
      </c>
      <c r="F335" s="283" t="s">
        <v>697</v>
      </c>
      <c r="G335" s="283"/>
      <c r="H335" s="283"/>
      <c r="I335" s="283"/>
      <c r="J335" s="169" t="s">
        <v>275</v>
      </c>
      <c r="K335" s="170">
        <v>178.27</v>
      </c>
      <c r="L335" s="272">
        <v>0</v>
      </c>
      <c r="M335" s="284"/>
      <c r="N335" s="273">
        <f>ROUND(L335*K335,1)</f>
        <v>0</v>
      </c>
      <c r="O335" s="273"/>
      <c r="P335" s="273"/>
      <c r="Q335" s="273"/>
      <c r="R335" s="40"/>
      <c r="T335" s="171" t="s">
        <v>22</v>
      </c>
      <c r="U335" s="47" t="s">
        <v>50</v>
      </c>
      <c r="V335" s="39"/>
      <c r="W335" s="172">
        <f>V335*K335</f>
        <v>0</v>
      </c>
      <c r="X335" s="172">
        <v>0</v>
      </c>
      <c r="Y335" s="172">
        <f>X335*K335</f>
        <v>0</v>
      </c>
      <c r="Z335" s="172">
        <v>0</v>
      </c>
      <c r="AA335" s="173">
        <f>Z335*K335</f>
        <v>0</v>
      </c>
      <c r="AR335" s="21" t="s">
        <v>276</v>
      </c>
      <c r="AT335" s="21" t="s">
        <v>272</v>
      </c>
      <c r="AU335" s="21" t="s">
        <v>108</v>
      </c>
      <c r="AY335" s="21" t="s">
        <v>271</v>
      </c>
      <c r="BE335" s="108">
        <f>IF(U335="základní",N335,0)</f>
        <v>0</v>
      </c>
      <c r="BF335" s="108">
        <f>IF(U335="snížená",N335,0)</f>
        <v>0</v>
      </c>
      <c r="BG335" s="108">
        <f>IF(U335="zákl. přenesená",N335,0)</f>
        <v>0</v>
      </c>
      <c r="BH335" s="108">
        <f>IF(U335="sníž. přenesená",N335,0)</f>
        <v>0</v>
      </c>
      <c r="BI335" s="108">
        <f>IF(U335="nulová",N335,0)</f>
        <v>0</v>
      </c>
      <c r="BJ335" s="21" t="s">
        <v>90</v>
      </c>
      <c r="BK335" s="108">
        <f>ROUND(L335*K335,1)</f>
        <v>0</v>
      </c>
      <c r="BL335" s="21" t="s">
        <v>276</v>
      </c>
      <c r="BM335" s="21" t="s">
        <v>698</v>
      </c>
    </row>
    <row r="336" spans="2:65" s="13" customFormat="1" ht="28.9" customHeight="1">
      <c r="B336" s="198"/>
      <c r="C336" s="199"/>
      <c r="D336" s="199"/>
      <c r="E336" s="200" t="s">
        <v>22</v>
      </c>
      <c r="F336" s="285" t="s">
        <v>699</v>
      </c>
      <c r="G336" s="286"/>
      <c r="H336" s="286"/>
      <c r="I336" s="286"/>
      <c r="J336" s="199"/>
      <c r="K336" s="201" t="s">
        <v>22</v>
      </c>
      <c r="L336" s="199"/>
      <c r="M336" s="199"/>
      <c r="N336" s="199"/>
      <c r="O336" s="199"/>
      <c r="P336" s="199"/>
      <c r="Q336" s="199"/>
      <c r="R336" s="202"/>
      <c r="T336" s="203"/>
      <c r="U336" s="199"/>
      <c r="V336" s="199"/>
      <c r="W336" s="199"/>
      <c r="X336" s="199"/>
      <c r="Y336" s="199"/>
      <c r="Z336" s="199"/>
      <c r="AA336" s="204"/>
      <c r="AT336" s="205" t="s">
        <v>279</v>
      </c>
      <c r="AU336" s="205" t="s">
        <v>108</v>
      </c>
      <c r="AV336" s="13" t="s">
        <v>90</v>
      </c>
      <c r="AW336" s="13" t="s">
        <v>40</v>
      </c>
      <c r="AX336" s="13" t="s">
        <v>85</v>
      </c>
      <c r="AY336" s="205" t="s">
        <v>271</v>
      </c>
    </row>
    <row r="337" spans="2:65" s="13" customFormat="1" ht="20.45" customHeight="1">
      <c r="B337" s="198"/>
      <c r="C337" s="199"/>
      <c r="D337" s="199"/>
      <c r="E337" s="200" t="s">
        <v>22</v>
      </c>
      <c r="F337" s="279" t="s">
        <v>700</v>
      </c>
      <c r="G337" s="280"/>
      <c r="H337" s="280"/>
      <c r="I337" s="280"/>
      <c r="J337" s="199"/>
      <c r="K337" s="201" t="s">
        <v>22</v>
      </c>
      <c r="L337" s="199"/>
      <c r="M337" s="199"/>
      <c r="N337" s="199"/>
      <c r="O337" s="199"/>
      <c r="P337" s="199"/>
      <c r="Q337" s="199"/>
      <c r="R337" s="202"/>
      <c r="T337" s="203"/>
      <c r="U337" s="199"/>
      <c r="V337" s="199"/>
      <c r="W337" s="199"/>
      <c r="X337" s="199"/>
      <c r="Y337" s="199"/>
      <c r="Z337" s="199"/>
      <c r="AA337" s="204"/>
      <c r="AT337" s="205" t="s">
        <v>279</v>
      </c>
      <c r="AU337" s="205" t="s">
        <v>108</v>
      </c>
      <c r="AV337" s="13" t="s">
        <v>90</v>
      </c>
      <c r="AW337" s="13" t="s">
        <v>40</v>
      </c>
      <c r="AX337" s="13" t="s">
        <v>85</v>
      </c>
      <c r="AY337" s="205" t="s">
        <v>271</v>
      </c>
    </row>
    <row r="338" spans="2:65" s="10" customFormat="1" ht="20.45" customHeight="1">
      <c r="B338" s="174"/>
      <c r="C338" s="175"/>
      <c r="D338" s="175"/>
      <c r="E338" s="176" t="s">
        <v>22</v>
      </c>
      <c r="F338" s="281" t="s">
        <v>701</v>
      </c>
      <c r="G338" s="282"/>
      <c r="H338" s="282"/>
      <c r="I338" s="282"/>
      <c r="J338" s="175"/>
      <c r="K338" s="177">
        <v>178.27</v>
      </c>
      <c r="L338" s="175"/>
      <c r="M338" s="175"/>
      <c r="N338" s="175"/>
      <c r="O338" s="175"/>
      <c r="P338" s="175"/>
      <c r="Q338" s="175"/>
      <c r="R338" s="178"/>
      <c r="T338" s="179"/>
      <c r="U338" s="175"/>
      <c r="V338" s="175"/>
      <c r="W338" s="175"/>
      <c r="X338" s="175"/>
      <c r="Y338" s="175"/>
      <c r="Z338" s="175"/>
      <c r="AA338" s="180"/>
      <c r="AT338" s="181" t="s">
        <v>279</v>
      </c>
      <c r="AU338" s="181" t="s">
        <v>108</v>
      </c>
      <c r="AV338" s="10" t="s">
        <v>108</v>
      </c>
      <c r="AW338" s="10" t="s">
        <v>40</v>
      </c>
      <c r="AX338" s="10" t="s">
        <v>90</v>
      </c>
      <c r="AY338" s="181" t="s">
        <v>271</v>
      </c>
    </row>
    <row r="339" spans="2:65" s="1" customFormat="1" ht="20.45" customHeight="1">
      <c r="B339" s="38"/>
      <c r="C339" s="167" t="s">
        <v>702</v>
      </c>
      <c r="D339" s="167" t="s">
        <v>272</v>
      </c>
      <c r="E339" s="168" t="s">
        <v>703</v>
      </c>
      <c r="F339" s="283" t="s">
        <v>704</v>
      </c>
      <c r="G339" s="283"/>
      <c r="H339" s="283"/>
      <c r="I339" s="283"/>
      <c r="J339" s="169" t="s">
        <v>275</v>
      </c>
      <c r="K339" s="170">
        <v>8.7409999999999997</v>
      </c>
      <c r="L339" s="272">
        <v>0</v>
      </c>
      <c r="M339" s="284"/>
      <c r="N339" s="273">
        <f>ROUND(L339*K339,1)</f>
        <v>0</v>
      </c>
      <c r="O339" s="273"/>
      <c r="P339" s="273"/>
      <c r="Q339" s="273"/>
      <c r="R339" s="40"/>
      <c r="T339" s="171" t="s">
        <v>22</v>
      </c>
      <c r="U339" s="47" t="s">
        <v>50</v>
      </c>
      <c r="V339" s="39"/>
      <c r="W339" s="172">
        <f>V339*K339</f>
        <v>0</v>
      </c>
      <c r="X339" s="172">
        <v>0</v>
      </c>
      <c r="Y339" s="172">
        <f>X339*K339</f>
        <v>0</v>
      </c>
      <c r="Z339" s="172">
        <v>0</v>
      </c>
      <c r="AA339" s="173">
        <f>Z339*K339</f>
        <v>0</v>
      </c>
      <c r="AR339" s="21" t="s">
        <v>276</v>
      </c>
      <c r="AT339" s="21" t="s">
        <v>272</v>
      </c>
      <c r="AU339" s="21" t="s">
        <v>108</v>
      </c>
      <c r="AY339" s="21" t="s">
        <v>271</v>
      </c>
      <c r="BE339" s="108">
        <f>IF(U339="základní",N339,0)</f>
        <v>0</v>
      </c>
      <c r="BF339" s="108">
        <f>IF(U339="snížená",N339,0)</f>
        <v>0</v>
      </c>
      <c r="BG339" s="108">
        <f>IF(U339="zákl. přenesená",N339,0)</f>
        <v>0</v>
      </c>
      <c r="BH339" s="108">
        <f>IF(U339="sníž. přenesená",N339,0)</f>
        <v>0</v>
      </c>
      <c r="BI339" s="108">
        <f>IF(U339="nulová",N339,0)</f>
        <v>0</v>
      </c>
      <c r="BJ339" s="21" t="s">
        <v>90</v>
      </c>
      <c r="BK339" s="108">
        <f>ROUND(L339*K339,1)</f>
        <v>0</v>
      </c>
      <c r="BL339" s="21" t="s">
        <v>276</v>
      </c>
      <c r="BM339" s="21" t="s">
        <v>705</v>
      </c>
    </row>
    <row r="340" spans="2:65" s="13" customFormat="1" ht="28.9" customHeight="1">
      <c r="B340" s="198"/>
      <c r="C340" s="199"/>
      <c r="D340" s="199"/>
      <c r="E340" s="200" t="s">
        <v>22</v>
      </c>
      <c r="F340" s="285" t="s">
        <v>706</v>
      </c>
      <c r="G340" s="286"/>
      <c r="H340" s="286"/>
      <c r="I340" s="286"/>
      <c r="J340" s="199"/>
      <c r="K340" s="201" t="s">
        <v>22</v>
      </c>
      <c r="L340" s="199"/>
      <c r="M340" s="199"/>
      <c r="N340" s="199"/>
      <c r="O340" s="199"/>
      <c r="P340" s="199"/>
      <c r="Q340" s="199"/>
      <c r="R340" s="202"/>
      <c r="T340" s="203"/>
      <c r="U340" s="199"/>
      <c r="V340" s="199"/>
      <c r="W340" s="199"/>
      <c r="X340" s="199"/>
      <c r="Y340" s="199"/>
      <c r="Z340" s="199"/>
      <c r="AA340" s="204"/>
      <c r="AT340" s="205" t="s">
        <v>279</v>
      </c>
      <c r="AU340" s="205" t="s">
        <v>108</v>
      </c>
      <c r="AV340" s="13" t="s">
        <v>90</v>
      </c>
      <c r="AW340" s="13" t="s">
        <v>40</v>
      </c>
      <c r="AX340" s="13" t="s">
        <v>85</v>
      </c>
      <c r="AY340" s="205" t="s">
        <v>271</v>
      </c>
    </row>
    <row r="341" spans="2:65" s="13" customFormat="1" ht="28.9" customHeight="1">
      <c r="B341" s="198"/>
      <c r="C341" s="199"/>
      <c r="D341" s="199"/>
      <c r="E341" s="200" t="s">
        <v>22</v>
      </c>
      <c r="F341" s="279" t="s">
        <v>707</v>
      </c>
      <c r="G341" s="280"/>
      <c r="H341" s="280"/>
      <c r="I341" s="280"/>
      <c r="J341" s="199"/>
      <c r="K341" s="201" t="s">
        <v>22</v>
      </c>
      <c r="L341" s="199"/>
      <c r="M341" s="199"/>
      <c r="N341" s="199"/>
      <c r="O341" s="199"/>
      <c r="P341" s="199"/>
      <c r="Q341" s="199"/>
      <c r="R341" s="202"/>
      <c r="T341" s="203"/>
      <c r="U341" s="199"/>
      <c r="V341" s="199"/>
      <c r="W341" s="199"/>
      <c r="X341" s="199"/>
      <c r="Y341" s="199"/>
      <c r="Z341" s="199"/>
      <c r="AA341" s="204"/>
      <c r="AT341" s="205" t="s">
        <v>279</v>
      </c>
      <c r="AU341" s="205" t="s">
        <v>108</v>
      </c>
      <c r="AV341" s="13" t="s">
        <v>90</v>
      </c>
      <c r="AW341" s="13" t="s">
        <v>40</v>
      </c>
      <c r="AX341" s="13" t="s">
        <v>85</v>
      </c>
      <c r="AY341" s="205" t="s">
        <v>271</v>
      </c>
    </row>
    <row r="342" spans="2:65" s="13" customFormat="1" ht="28.9" customHeight="1">
      <c r="B342" s="198"/>
      <c r="C342" s="199"/>
      <c r="D342" s="199"/>
      <c r="E342" s="200" t="s">
        <v>22</v>
      </c>
      <c r="F342" s="279" t="s">
        <v>708</v>
      </c>
      <c r="G342" s="280"/>
      <c r="H342" s="280"/>
      <c r="I342" s="280"/>
      <c r="J342" s="199"/>
      <c r="K342" s="201" t="s">
        <v>22</v>
      </c>
      <c r="L342" s="199"/>
      <c r="M342" s="199"/>
      <c r="N342" s="199"/>
      <c r="O342" s="199"/>
      <c r="P342" s="199"/>
      <c r="Q342" s="199"/>
      <c r="R342" s="202"/>
      <c r="T342" s="203"/>
      <c r="U342" s="199"/>
      <c r="V342" s="199"/>
      <c r="W342" s="199"/>
      <c r="X342" s="199"/>
      <c r="Y342" s="199"/>
      <c r="Z342" s="199"/>
      <c r="AA342" s="204"/>
      <c r="AT342" s="205" t="s">
        <v>279</v>
      </c>
      <c r="AU342" s="205" t="s">
        <v>108</v>
      </c>
      <c r="AV342" s="13" t="s">
        <v>90</v>
      </c>
      <c r="AW342" s="13" t="s">
        <v>40</v>
      </c>
      <c r="AX342" s="13" t="s">
        <v>85</v>
      </c>
      <c r="AY342" s="205" t="s">
        <v>271</v>
      </c>
    </row>
    <row r="343" spans="2:65" s="10" customFormat="1" ht="28.9" customHeight="1">
      <c r="B343" s="174"/>
      <c r="C343" s="175"/>
      <c r="D343" s="175"/>
      <c r="E343" s="176" t="s">
        <v>22</v>
      </c>
      <c r="F343" s="281" t="s">
        <v>709</v>
      </c>
      <c r="G343" s="282"/>
      <c r="H343" s="282"/>
      <c r="I343" s="282"/>
      <c r="J343" s="175"/>
      <c r="K343" s="177">
        <v>1.5840000000000001</v>
      </c>
      <c r="L343" s="175"/>
      <c r="M343" s="175"/>
      <c r="N343" s="175"/>
      <c r="O343" s="175"/>
      <c r="P343" s="175"/>
      <c r="Q343" s="175"/>
      <c r="R343" s="178"/>
      <c r="T343" s="179"/>
      <c r="U343" s="175"/>
      <c r="V343" s="175"/>
      <c r="W343" s="175"/>
      <c r="X343" s="175"/>
      <c r="Y343" s="175"/>
      <c r="Z343" s="175"/>
      <c r="AA343" s="180"/>
      <c r="AT343" s="181" t="s">
        <v>279</v>
      </c>
      <c r="AU343" s="181" t="s">
        <v>108</v>
      </c>
      <c r="AV343" s="10" t="s">
        <v>108</v>
      </c>
      <c r="AW343" s="10" t="s">
        <v>40</v>
      </c>
      <c r="AX343" s="10" t="s">
        <v>85</v>
      </c>
      <c r="AY343" s="181" t="s">
        <v>271</v>
      </c>
    </row>
    <row r="344" spans="2:65" s="11" customFormat="1" ht="20.45" customHeight="1">
      <c r="B344" s="182"/>
      <c r="C344" s="183"/>
      <c r="D344" s="183"/>
      <c r="E344" s="184" t="s">
        <v>22</v>
      </c>
      <c r="F344" s="295" t="s">
        <v>281</v>
      </c>
      <c r="G344" s="296"/>
      <c r="H344" s="296"/>
      <c r="I344" s="296"/>
      <c r="J344" s="183"/>
      <c r="K344" s="185">
        <v>1.5840000000000001</v>
      </c>
      <c r="L344" s="183"/>
      <c r="M344" s="183"/>
      <c r="N344" s="183"/>
      <c r="O344" s="183"/>
      <c r="P344" s="183"/>
      <c r="Q344" s="183"/>
      <c r="R344" s="186"/>
      <c r="T344" s="187"/>
      <c r="U344" s="183"/>
      <c r="V344" s="183"/>
      <c r="W344" s="183"/>
      <c r="X344" s="183"/>
      <c r="Y344" s="183"/>
      <c r="Z344" s="183"/>
      <c r="AA344" s="188"/>
      <c r="AT344" s="189" t="s">
        <v>279</v>
      </c>
      <c r="AU344" s="189" t="s">
        <v>108</v>
      </c>
      <c r="AV344" s="11" t="s">
        <v>282</v>
      </c>
      <c r="AW344" s="11" t="s">
        <v>40</v>
      </c>
      <c r="AX344" s="11" t="s">
        <v>85</v>
      </c>
      <c r="AY344" s="189" t="s">
        <v>271</v>
      </c>
    </row>
    <row r="345" spans="2:65" s="13" customFormat="1" ht="20.45" customHeight="1">
      <c r="B345" s="198"/>
      <c r="C345" s="199"/>
      <c r="D345" s="199"/>
      <c r="E345" s="200" t="s">
        <v>22</v>
      </c>
      <c r="F345" s="279" t="s">
        <v>710</v>
      </c>
      <c r="G345" s="280"/>
      <c r="H345" s="280"/>
      <c r="I345" s="280"/>
      <c r="J345" s="199"/>
      <c r="K345" s="201" t="s">
        <v>22</v>
      </c>
      <c r="L345" s="199"/>
      <c r="M345" s="199"/>
      <c r="N345" s="199"/>
      <c r="O345" s="199"/>
      <c r="P345" s="199"/>
      <c r="Q345" s="199"/>
      <c r="R345" s="202"/>
      <c r="T345" s="203"/>
      <c r="U345" s="199"/>
      <c r="V345" s="199"/>
      <c r="W345" s="199"/>
      <c r="X345" s="199"/>
      <c r="Y345" s="199"/>
      <c r="Z345" s="199"/>
      <c r="AA345" s="204"/>
      <c r="AT345" s="205" t="s">
        <v>279</v>
      </c>
      <c r="AU345" s="205" t="s">
        <v>108</v>
      </c>
      <c r="AV345" s="13" t="s">
        <v>90</v>
      </c>
      <c r="AW345" s="13" t="s">
        <v>40</v>
      </c>
      <c r="AX345" s="13" t="s">
        <v>85</v>
      </c>
      <c r="AY345" s="205" t="s">
        <v>271</v>
      </c>
    </row>
    <row r="346" spans="2:65" s="10" customFormat="1" ht="28.9" customHeight="1">
      <c r="B346" s="174"/>
      <c r="C346" s="175"/>
      <c r="D346" s="175"/>
      <c r="E346" s="176" t="s">
        <v>22</v>
      </c>
      <c r="F346" s="281" t="s">
        <v>711</v>
      </c>
      <c r="G346" s="282"/>
      <c r="H346" s="282"/>
      <c r="I346" s="282"/>
      <c r="J346" s="175"/>
      <c r="K346" s="177">
        <v>4.5549999999999997</v>
      </c>
      <c r="L346" s="175"/>
      <c r="M346" s="175"/>
      <c r="N346" s="175"/>
      <c r="O346" s="175"/>
      <c r="P346" s="175"/>
      <c r="Q346" s="175"/>
      <c r="R346" s="178"/>
      <c r="T346" s="179"/>
      <c r="U346" s="175"/>
      <c r="V346" s="175"/>
      <c r="W346" s="175"/>
      <c r="X346" s="175"/>
      <c r="Y346" s="175"/>
      <c r="Z346" s="175"/>
      <c r="AA346" s="180"/>
      <c r="AT346" s="181" t="s">
        <v>279</v>
      </c>
      <c r="AU346" s="181" t="s">
        <v>108</v>
      </c>
      <c r="AV346" s="10" t="s">
        <v>108</v>
      </c>
      <c r="AW346" s="10" t="s">
        <v>40</v>
      </c>
      <c r="AX346" s="10" t="s">
        <v>85</v>
      </c>
      <c r="AY346" s="181" t="s">
        <v>271</v>
      </c>
    </row>
    <row r="347" spans="2:65" s="10" customFormat="1" ht="28.9" customHeight="1">
      <c r="B347" s="174"/>
      <c r="C347" s="175"/>
      <c r="D347" s="175"/>
      <c r="E347" s="176" t="s">
        <v>22</v>
      </c>
      <c r="F347" s="281" t="s">
        <v>712</v>
      </c>
      <c r="G347" s="282"/>
      <c r="H347" s="282"/>
      <c r="I347" s="282"/>
      <c r="J347" s="175"/>
      <c r="K347" s="177">
        <v>2.6019999999999999</v>
      </c>
      <c r="L347" s="175"/>
      <c r="M347" s="175"/>
      <c r="N347" s="175"/>
      <c r="O347" s="175"/>
      <c r="P347" s="175"/>
      <c r="Q347" s="175"/>
      <c r="R347" s="178"/>
      <c r="T347" s="179"/>
      <c r="U347" s="175"/>
      <c r="V347" s="175"/>
      <c r="W347" s="175"/>
      <c r="X347" s="175"/>
      <c r="Y347" s="175"/>
      <c r="Z347" s="175"/>
      <c r="AA347" s="180"/>
      <c r="AT347" s="181" t="s">
        <v>279</v>
      </c>
      <c r="AU347" s="181" t="s">
        <v>108</v>
      </c>
      <c r="AV347" s="10" t="s">
        <v>108</v>
      </c>
      <c r="AW347" s="10" t="s">
        <v>40</v>
      </c>
      <c r="AX347" s="10" t="s">
        <v>85</v>
      </c>
      <c r="AY347" s="181" t="s">
        <v>271</v>
      </c>
    </row>
    <row r="348" spans="2:65" s="11" customFormat="1" ht="20.45" customHeight="1">
      <c r="B348" s="182"/>
      <c r="C348" s="183"/>
      <c r="D348" s="183"/>
      <c r="E348" s="184" t="s">
        <v>22</v>
      </c>
      <c r="F348" s="295" t="s">
        <v>281</v>
      </c>
      <c r="G348" s="296"/>
      <c r="H348" s="296"/>
      <c r="I348" s="296"/>
      <c r="J348" s="183"/>
      <c r="K348" s="185">
        <v>7.157</v>
      </c>
      <c r="L348" s="183"/>
      <c r="M348" s="183"/>
      <c r="N348" s="183"/>
      <c r="O348" s="183"/>
      <c r="P348" s="183"/>
      <c r="Q348" s="183"/>
      <c r="R348" s="186"/>
      <c r="T348" s="187"/>
      <c r="U348" s="183"/>
      <c r="V348" s="183"/>
      <c r="W348" s="183"/>
      <c r="X348" s="183"/>
      <c r="Y348" s="183"/>
      <c r="Z348" s="183"/>
      <c r="AA348" s="188"/>
      <c r="AT348" s="189" t="s">
        <v>279</v>
      </c>
      <c r="AU348" s="189" t="s">
        <v>108</v>
      </c>
      <c r="AV348" s="11" t="s">
        <v>282</v>
      </c>
      <c r="AW348" s="11" t="s">
        <v>40</v>
      </c>
      <c r="AX348" s="11" t="s">
        <v>85</v>
      </c>
      <c r="AY348" s="189" t="s">
        <v>271</v>
      </c>
    </row>
    <row r="349" spans="2:65" s="12" customFormat="1" ht="20.45" customHeight="1">
      <c r="B349" s="190"/>
      <c r="C349" s="191"/>
      <c r="D349" s="191"/>
      <c r="E349" s="192" t="s">
        <v>22</v>
      </c>
      <c r="F349" s="293" t="s">
        <v>283</v>
      </c>
      <c r="G349" s="294"/>
      <c r="H349" s="294"/>
      <c r="I349" s="294"/>
      <c r="J349" s="191"/>
      <c r="K349" s="193">
        <v>8.7409999999999997</v>
      </c>
      <c r="L349" s="191"/>
      <c r="M349" s="191"/>
      <c r="N349" s="191"/>
      <c r="O349" s="191"/>
      <c r="P349" s="191"/>
      <c r="Q349" s="191"/>
      <c r="R349" s="194"/>
      <c r="T349" s="195"/>
      <c r="U349" s="191"/>
      <c r="V349" s="191"/>
      <c r="W349" s="191"/>
      <c r="X349" s="191"/>
      <c r="Y349" s="191"/>
      <c r="Z349" s="191"/>
      <c r="AA349" s="196"/>
      <c r="AT349" s="197" t="s">
        <v>279</v>
      </c>
      <c r="AU349" s="197" t="s">
        <v>108</v>
      </c>
      <c r="AV349" s="12" t="s">
        <v>276</v>
      </c>
      <c r="AW349" s="12" t="s">
        <v>40</v>
      </c>
      <c r="AX349" s="12" t="s">
        <v>90</v>
      </c>
      <c r="AY349" s="197" t="s">
        <v>271</v>
      </c>
    </row>
    <row r="350" spans="2:65" s="1" customFormat="1" ht="28.9" customHeight="1">
      <c r="B350" s="38"/>
      <c r="C350" s="167" t="s">
        <v>713</v>
      </c>
      <c r="D350" s="167" t="s">
        <v>272</v>
      </c>
      <c r="E350" s="168" t="s">
        <v>714</v>
      </c>
      <c r="F350" s="283" t="s">
        <v>715</v>
      </c>
      <c r="G350" s="283"/>
      <c r="H350" s="283"/>
      <c r="I350" s="283"/>
      <c r="J350" s="169" t="s">
        <v>275</v>
      </c>
      <c r="K350" s="170">
        <v>6.3360000000000003</v>
      </c>
      <c r="L350" s="272">
        <v>0</v>
      </c>
      <c r="M350" s="284"/>
      <c r="N350" s="273">
        <f>ROUND(L350*K350,1)</f>
        <v>0</v>
      </c>
      <c r="O350" s="273"/>
      <c r="P350" s="273"/>
      <c r="Q350" s="273"/>
      <c r="R350" s="40"/>
      <c r="T350" s="171" t="s">
        <v>22</v>
      </c>
      <c r="U350" s="47" t="s">
        <v>50</v>
      </c>
      <c r="V350" s="39"/>
      <c r="W350" s="172">
        <f>V350*K350</f>
        <v>0</v>
      </c>
      <c r="X350" s="172">
        <v>8.5650000000000004E-2</v>
      </c>
      <c r="Y350" s="172">
        <f>X350*K350</f>
        <v>0.54267840000000001</v>
      </c>
      <c r="Z350" s="172">
        <v>0</v>
      </c>
      <c r="AA350" s="173">
        <f>Z350*K350</f>
        <v>0</v>
      </c>
      <c r="AR350" s="21" t="s">
        <v>276</v>
      </c>
      <c r="AT350" s="21" t="s">
        <v>272</v>
      </c>
      <c r="AU350" s="21" t="s">
        <v>108</v>
      </c>
      <c r="AY350" s="21" t="s">
        <v>271</v>
      </c>
      <c r="BE350" s="108">
        <f>IF(U350="základní",N350,0)</f>
        <v>0</v>
      </c>
      <c r="BF350" s="108">
        <f>IF(U350="snížená",N350,0)</f>
        <v>0</v>
      </c>
      <c r="BG350" s="108">
        <f>IF(U350="zákl. přenesená",N350,0)</f>
        <v>0</v>
      </c>
      <c r="BH350" s="108">
        <f>IF(U350="sníž. přenesená",N350,0)</f>
        <v>0</v>
      </c>
      <c r="BI350" s="108">
        <f>IF(U350="nulová",N350,0)</f>
        <v>0</v>
      </c>
      <c r="BJ350" s="21" t="s">
        <v>90</v>
      </c>
      <c r="BK350" s="108">
        <f>ROUND(L350*K350,1)</f>
        <v>0</v>
      </c>
      <c r="BL350" s="21" t="s">
        <v>276</v>
      </c>
      <c r="BM350" s="21" t="s">
        <v>716</v>
      </c>
    </row>
    <row r="351" spans="2:65" s="13" customFormat="1" ht="28.9" customHeight="1">
      <c r="B351" s="198"/>
      <c r="C351" s="199"/>
      <c r="D351" s="199"/>
      <c r="E351" s="200" t="s">
        <v>22</v>
      </c>
      <c r="F351" s="285" t="s">
        <v>717</v>
      </c>
      <c r="G351" s="286"/>
      <c r="H351" s="286"/>
      <c r="I351" s="286"/>
      <c r="J351" s="199"/>
      <c r="K351" s="201" t="s">
        <v>22</v>
      </c>
      <c r="L351" s="199"/>
      <c r="M351" s="199"/>
      <c r="N351" s="199"/>
      <c r="O351" s="199"/>
      <c r="P351" s="199"/>
      <c r="Q351" s="199"/>
      <c r="R351" s="202"/>
      <c r="T351" s="203"/>
      <c r="U351" s="199"/>
      <c r="V351" s="199"/>
      <c r="W351" s="199"/>
      <c r="X351" s="199"/>
      <c r="Y351" s="199"/>
      <c r="Z351" s="199"/>
      <c r="AA351" s="204"/>
      <c r="AT351" s="205" t="s">
        <v>279</v>
      </c>
      <c r="AU351" s="205" t="s">
        <v>108</v>
      </c>
      <c r="AV351" s="13" t="s">
        <v>90</v>
      </c>
      <c r="AW351" s="13" t="s">
        <v>40</v>
      </c>
      <c r="AX351" s="13" t="s">
        <v>85</v>
      </c>
      <c r="AY351" s="205" t="s">
        <v>271</v>
      </c>
    </row>
    <row r="352" spans="2:65" s="10" customFormat="1" ht="40.15" customHeight="1">
      <c r="B352" s="174"/>
      <c r="C352" s="175"/>
      <c r="D352" s="175"/>
      <c r="E352" s="176" t="s">
        <v>22</v>
      </c>
      <c r="F352" s="281" t="s">
        <v>718</v>
      </c>
      <c r="G352" s="282"/>
      <c r="H352" s="282"/>
      <c r="I352" s="282"/>
      <c r="J352" s="175"/>
      <c r="K352" s="177">
        <v>6.3360000000000003</v>
      </c>
      <c r="L352" s="175"/>
      <c r="M352" s="175"/>
      <c r="N352" s="175"/>
      <c r="O352" s="175"/>
      <c r="P352" s="175"/>
      <c r="Q352" s="175"/>
      <c r="R352" s="178"/>
      <c r="T352" s="179"/>
      <c r="U352" s="175"/>
      <c r="V352" s="175"/>
      <c r="W352" s="175"/>
      <c r="X352" s="175"/>
      <c r="Y352" s="175"/>
      <c r="Z352" s="175"/>
      <c r="AA352" s="180"/>
      <c r="AT352" s="181" t="s">
        <v>279</v>
      </c>
      <c r="AU352" s="181" t="s">
        <v>108</v>
      </c>
      <c r="AV352" s="10" t="s">
        <v>108</v>
      </c>
      <c r="AW352" s="10" t="s">
        <v>40</v>
      </c>
      <c r="AX352" s="10" t="s">
        <v>90</v>
      </c>
      <c r="AY352" s="181" t="s">
        <v>271</v>
      </c>
    </row>
    <row r="353" spans="2:65" s="1" customFormat="1" ht="20.45" customHeight="1">
      <c r="B353" s="38"/>
      <c r="C353" s="206" t="s">
        <v>719</v>
      </c>
      <c r="D353" s="206" t="s">
        <v>381</v>
      </c>
      <c r="E353" s="207" t="s">
        <v>720</v>
      </c>
      <c r="F353" s="289" t="s">
        <v>721</v>
      </c>
      <c r="G353" s="289"/>
      <c r="H353" s="289"/>
      <c r="I353" s="289"/>
      <c r="J353" s="208" t="s">
        <v>275</v>
      </c>
      <c r="K353" s="209">
        <v>6.3360000000000003</v>
      </c>
      <c r="L353" s="290">
        <v>0</v>
      </c>
      <c r="M353" s="291"/>
      <c r="N353" s="292">
        <f>ROUND(L353*K353,1)</f>
        <v>0</v>
      </c>
      <c r="O353" s="273"/>
      <c r="P353" s="273"/>
      <c r="Q353" s="273"/>
      <c r="R353" s="40"/>
      <c r="T353" s="171" t="s">
        <v>22</v>
      </c>
      <c r="U353" s="47" t="s">
        <v>50</v>
      </c>
      <c r="V353" s="39"/>
      <c r="W353" s="172">
        <f>V353*K353</f>
        <v>0</v>
      </c>
      <c r="X353" s="172">
        <v>0.121</v>
      </c>
      <c r="Y353" s="172">
        <f>X353*K353</f>
        <v>0.766656</v>
      </c>
      <c r="Z353" s="172">
        <v>0</v>
      </c>
      <c r="AA353" s="173">
        <f>Z353*K353</f>
        <v>0</v>
      </c>
      <c r="AR353" s="21" t="s">
        <v>320</v>
      </c>
      <c r="AT353" s="21" t="s">
        <v>381</v>
      </c>
      <c r="AU353" s="21" t="s">
        <v>108</v>
      </c>
      <c r="AY353" s="21" t="s">
        <v>271</v>
      </c>
      <c r="BE353" s="108">
        <f>IF(U353="základní",N353,0)</f>
        <v>0</v>
      </c>
      <c r="BF353" s="108">
        <f>IF(U353="snížená",N353,0)</f>
        <v>0</v>
      </c>
      <c r="BG353" s="108">
        <f>IF(U353="zákl. přenesená",N353,0)</f>
        <v>0</v>
      </c>
      <c r="BH353" s="108">
        <f>IF(U353="sníž. přenesená",N353,0)</f>
        <v>0</v>
      </c>
      <c r="BI353" s="108">
        <f>IF(U353="nulová",N353,0)</f>
        <v>0</v>
      </c>
      <c r="BJ353" s="21" t="s">
        <v>90</v>
      </c>
      <c r="BK353" s="108">
        <f>ROUND(L353*K353,1)</f>
        <v>0</v>
      </c>
      <c r="BL353" s="21" t="s">
        <v>276</v>
      </c>
      <c r="BM353" s="21" t="s">
        <v>722</v>
      </c>
    </row>
    <row r="354" spans="2:65" s="10" customFormat="1" ht="28.9" customHeight="1">
      <c r="B354" s="174"/>
      <c r="C354" s="175"/>
      <c r="D354" s="175"/>
      <c r="E354" s="176" t="s">
        <v>22</v>
      </c>
      <c r="F354" s="287" t="s">
        <v>723</v>
      </c>
      <c r="G354" s="288"/>
      <c r="H354" s="288"/>
      <c r="I354" s="288"/>
      <c r="J354" s="175"/>
      <c r="K354" s="177">
        <v>6.3360000000000003</v>
      </c>
      <c r="L354" s="175"/>
      <c r="M354" s="175"/>
      <c r="N354" s="175"/>
      <c r="O354" s="175"/>
      <c r="P354" s="175"/>
      <c r="Q354" s="175"/>
      <c r="R354" s="178"/>
      <c r="T354" s="179"/>
      <c r="U354" s="175"/>
      <c r="V354" s="175"/>
      <c r="W354" s="175"/>
      <c r="X354" s="175"/>
      <c r="Y354" s="175"/>
      <c r="Z354" s="175"/>
      <c r="AA354" s="180"/>
      <c r="AT354" s="181" t="s">
        <v>279</v>
      </c>
      <c r="AU354" s="181" t="s">
        <v>108</v>
      </c>
      <c r="AV354" s="10" t="s">
        <v>108</v>
      </c>
      <c r="AW354" s="10" t="s">
        <v>40</v>
      </c>
      <c r="AX354" s="10" t="s">
        <v>90</v>
      </c>
      <c r="AY354" s="181" t="s">
        <v>271</v>
      </c>
    </row>
    <row r="355" spans="2:65" s="1" customFormat="1" ht="28.9" customHeight="1">
      <c r="B355" s="38"/>
      <c r="C355" s="167" t="s">
        <v>724</v>
      </c>
      <c r="D355" s="167" t="s">
        <v>272</v>
      </c>
      <c r="E355" s="168" t="s">
        <v>725</v>
      </c>
      <c r="F355" s="283" t="s">
        <v>726</v>
      </c>
      <c r="G355" s="283"/>
      <c r="H355" s="283"/>
      <c r="I355" s="283"/>
      <c r="J355" s="169" t="s">
        <v>275</v>
      </c>
      <c r="K355" s="170">
        <v>298.8</v>
      </c>
      <c r="L355" s="272">
        <v>0</v>
      </c>
      <c r="M355" s="284"/>
      <c r="N355" s="273">
        <f>ROUND(L355*K355,1)</f>
        <v>0</v>
      </c>
      <c r="O355" s="273"/>
      <c r="P355" s="273"/>
      <c r="Q355" s="273"/>
      <c r="R355" s="40"/>
      <c r="T355" s="171" t="s">
        <v>22</v>
      </c>
      <c r="U355" s="47" t="s">
        <v>50</v>
      </c>
      <c r="V355" s="39"/>
      <c r="W355" s="172">
        <f>V355*K355</f>
        <v>0</v>
      </c>
      <c r="X355" s="172">
        <v>8.5650000000000004E-2</v>
      </c>
      <c r="Y355" s="172">
        <f>X355*K355</f>
        <v>25.592220000000001</v>
      </c>
      <c r="Z355" s="172">
        <v>0</v>
      </c>
      <c r="AA355" s="173">
        <f>Z355*K355</f>
        <v>0</v>
      </c>
      <c r="AR355" s="21" t="s">
        <v>276</v>
      </c>
      <c r="AT355" s="21" t="s">
        <v>272</v>
      </c>
      <c r="AU355" s="21" t="s">
        <v>108</v>
      </c>
      <c r="AY355" s="21" t="s">
        <v>271</v>
      </c>
      <c r="BE355" s="108">
        <f>IF(U355="základní",N355,0)</f>
        <v>0</v>
      </c>
      <c r="BF355" s="108">
        <f>IF(U355="snížená",N355,0)</f>
        <v>0</v>
      </c>
      <c r="BG355" s="108">
        <f>IF(U355="zákl. přenesená",N355,0)</f>
        <v>0</v>
      </c>
      <c r="BH355" s="108">
        <f>IF(U355="sníž. přenesená",N355,0)</f>
        <v>0</v>
      </c>
      <c r="BI355" s="108">
        <f>IF(U355="nulová",N355,0)</f>
        <v>0</v>
      </c>
      <c r="BJ355" s="21" t="s">
        <v>90</v>
      </c>
      <c r="BK355" s="108">
        <f>ROUND(L355*K355,1)</f>
        <v>0</v>
      </c>
      <c r="BL355" s="21" t="s">
        <v>276</v>
      </c>
      <c r="BM355" s="21" t="s">
        <v>727</v>
      </c>
    </row>
    <row r="356" spans="2:65" s="13" customFormat="1" ht="28.9" customHeight="1">
      <c r="B356" s="198"/>
      <c r="C356" s="199"/>
      <c r="D356" s="199"/>
      <c r="E356" s="200" t="s">
        <v>22</v>
      </c>
      <c r="F356" s="285" t="s">
        <v>717</v>
      </c>
      <c r="G356" s="286"/>
      <c r="H356" s="286"/>
      <c r="I356" s="286"/>
      <c r="J356" s="199"/>
      <c r="K356" s="201" t="s">
        <v>22</v>
      </c>
      <c r="L356" s="199"/>
      <c r="M356" s="199"/>
      <c r="N356" s="199"/>
      <c r="O356" s="199"/>
      <c r="P356" s="199"/>
      <c r="Q356" s="199"/>
      <c r="R356" s="202"/>
      <c r="T356" s="203"/>
      <c r="U356" s="199"/>
      <c r="V356" s="199"/>
      <c r="W356" s="199"/>
      <c r="X356" s="199"/>
      <c r="Y356" s="199"/>
      <c r="Z356" s="199"/>
      <c r="AA356" s="204"/>
      <c r="AT356" s="205" t="s">
        <v>279</v>
      </c>
      <c r="AU356" s="205" t="s">
        <v>108</v>
      </c>
      <c r="AV356" s="13" t="s">
        <v>90</v>
      </c>
      <c r="AW356" s="13" t="s">
        <v>40</v>
      </c>
      <c r="AX356" s="13" t="s">
        <v>85</v>
      </c>
      <c r="AY356" s="205" t="s">
        <v>271</v>
      </c>
    </row>
    <row r="357" spans="2:65" s="10" customFormat="1" ht="20.45" customHeight="1">
      <c r="B357" s="174"/>
      <c r="C357" s="175"/>
      <c r="D357" s="175"/>
      <c r="E357" s="176" t="s">
        <v>181</v>
      </c>
      <c r="F357" s="281" t="s">
        <v>728</v>
      </c>
      <c r="G357" s="282"/>
      <c r="H357" s="282"/>
      <c r="I357" s="282"/>
      <c r="J357" s="175"/>
      <c r="K357" s="177">
        <v>298.8</v>
      </c>
      <c r="L357" s="175"/>
      <c r="M357" s="175"/>
      <c r="N357" s="175"/>
      <c r="O357" s="175"/>
      <c r="P357" s="175"/>
      <c r="Q357" s="175"/>
      <c r="R357" s="178"/>
      <c r="T357" s="179"/>
      <c r="U357" s="175"/>
      <c r="V357" s="175"/>
      <c r="W357" s="175"/>
      <c r="X357" s="175"/>
      <c r="Y357" s="175"/>
      <c r="Z357" s="175"/>
      <c r="AA357" s="180"/>
      <c r="AT357" s="181" t="s">
        <v>279</v>
      </c>
      <c r="AU357" s="181" t="s">
        <v>108</v>
      </c>
      <c r="AV357" s="10" t="s">
        <v>108</v>
      </c>
      <c r="AW357" s="10" t="s">
        <v>40</v>
      </c>
      <c r="AX357" s="10" t="s">
        <v>90</v>
      </c>
      <c r="AY357" s="181" t="s">
        <v>271</v>
      </c>
    </row>
    <row r="358" spans="2:65" s="1" customFormat="1" ht="28.9" customHeight="1">
      <c r="B358" s="38"/>
      <c r="C358" s="206" t="s">
        <v>729</v>
      </c>
      <c r="D358" s="206" t="s">
        <v>381</v>
      </c>
      <c r="E358" s="207" t="s">
        <v>730</v>
      </c>
      <c r="F358" s="289" t="s">
        <v>731</v>
      </c>
      <c r="G358" s="289"/>
      <c r="H358" s="289"/>
      <c r="I358" s="289"/>
      <c r="J358" s="208" t="s">
        <v>275</v>
      </c>
      <c r="K358" s="209">
        <v>307.76400000000001</v>
      </c>
      <c r="L358" s="290">
        <v>0</v>
      </c>
      <c r="M358" s="291"/>
      <c r="N358" s="292">
        <f>ROUND(L358*K358,1)</f>
        <v>0</v>
      </c>
      <c r="O358" s="273"/>
      <c r="P358" s="273"/>
      <c r="Q358" s="273"/>
      <c r="R358" s="40"/>
      <c r="T358" s="171" t="s">
        <v>22</v>
      </c>
      <c r="U358" s="47" t="s">
        <v>50</v>
      </c>
      <c r="V358" s="39"/>
      <c r="W358" s="172">
        <f>V358*K358</f>
        <v>0</v>
      </c>
      <c r="X358" s="172">
        <v>0.18</v>
      </c>
      <c r="Y358" s="172">
        <f>X358*K358</f>
        <v>55.39752</v>
      </c>
      <c r="Z358" s="172">
        <v>0</v>
      </c>
      <c r="AA358" s="173">
        <f>Z358*K358</f>
        <v>0</v>
      </c>
      <c r="AR358" s="21" t="s">
        <v>320</v>
      </c>
      <c r="AT358" s="21" t="s">
        <v>381</v>
      </c>
      <c r="AU358" s="21" t="s">
        <v>108</v>
      </c>
      <c r="AY358" s="21" t="s">
        <v>271</v>
      </c>
      <c r="BE358" s="108">
        <f>IF(U358="základní",N358,0)</f>
        <v>0</v>
      </c>
      <c r="BF358" s="108">
        <f>IF(U358="snížená",N358,0)</f>
        <v>0</v>
      </c>
      <c r="BG358" s="108">
        <f>IF(U358="zákl. přenesená",N358,0)</f>
        <v>0</v>
      </c>
      <c r="BH358" s="108">
        <f>IF(U358="sníž. přenesená",N358,0)</f>
        <v>0</v>
      </c>
      <c r="BI358" s="108">
        <f>IF(U358="nulová",N358,0)</f>
        <v>0</v>
      </c>
      <c r="BJ358" s="21" t="s">
        <v>90</v>
      </c>
      <c r="BK358" s="108">
        <f>ROUND(L358*K358,1)</f>
        <v>0</v>
      </c>
      <c r="BL358" s="21" t="s">
        <v>276</v>
      </c>
      <c r="BM358" s="21" t="s">
        <v>732</v>
      </c>
    </row>
    <row r="359" spans="2:65" s="10" customFormat="1" ht="20.45" customHeight="1">
      <c r="B359" s="174"/>
      <c r="C359" s="175"/>
      <c r="D359" s="175"/>
      <c r="E359" s="176" t="s">
        <v>22</v>
      </c>
      <c r="F359" s="287" t="s">
        <v>733</v>
      </c>
      <c r="G359" s="288"/>
      <c r="H359" s="288"/>
      <c r="I359" s="288"/>
      <c r="J359" s="175"/>
      <c r="K359" s="177">
        <v>307.76400000000001</v>
      </c>
      <c r="L359" s="175"/>
      <c r="M359" s="175"/>
      <c r="N359" s="175"/>
      <c r="O359" s="175"/>
      <c r="P359" s="175"/>
      <c r="Q359" s="175"/>
      <c r="R359" s="178"/>
      <c r="T359" s="179"/>
      <c r="U359" s="175"/>
      <c r="V359" s="175"/>
      <c r="W359" s="175"/>
      <c r="X359" s="175"/>
      <c r="Y359" s="175"/>
      <c r="Z359" s="175"/>
      <c r="AA359" s="180"/>
      <c r="AT359" s="181" t="s">
        <v>279</v>
      </c>
      <c r="AU359" s="181" t="s">
        <v>108</v>
      </c>
      <c r="AV359" s="10" t="s">
        <v>108</v>
      </c>
      <c r="AW359" s="10" t="s">
        <v>40</v>
      </c>
      <c r="AX359" s="10" t="s">
        <v>90</v>
      </c>
      <c r="AY359" s="181" t="s">
        <v>271</v>
      </c>
    </row>
    <row r="360" spans="2:65" s="1" customFormat="1" ht="40.15" customHeight="1">
      <c r="B360" s="38"/>
      <c r="C360" s="167" t="s">
        <v>734</v>
      </c>
      <c r="D360" s="167" t="s">
        <v>272</v>
      </c>
      <c r="E360" s="168" t="s">
        <v>735</v>
      </c>
      <c r="F360" s="283" t="s">
        <v>736</v>
      </c>
      <c r="G360" s="283"/>
      <c r="H360" s="283"/>
      <c r="I360" s="283"/>
      <c r="J360" s="169" t="s">
        <v>275</v>
      </c>
      <c r="K360" s="170">
        <v>55.99</v>
      </c>
      <c r="L360" s="272">
        <v>0</v>
      </c>
      <c r="M360" s="284"/>
      <c r="N360" s="273">
        <f>ROUND(L360*K360,1)</f>
        <v>0</v>
      </c>
      <c r="O360" s="273"/>
      <c r="P360" s="273"/>
      <c r="Q360" s="273"/>
      <c r="R360" s="40"/>
      <c r="T360" s="171" t="s">
        <v>22</v>
      </c>
      <c r="U360" s="47" t="s">
        <v>50</v>
      </c>
      <c r="V360" s="39"/>
      <c r="W360" s="172">
        <f>V360*K360</f>
        <v>0</v>
      </c>
      <c r="X360" s="172">
        <v>0.10100000000000001</v>
      </c>
      <c r="Y360" s="172">
        <f>X360*K360</f>
        <v>5.6549900000000006</v>
      </c>
      <c r="Z360" s="172">
        <v>0</v>
      </c>
      <c r="AA360" s="173">
        <f>Z360*K360</f>
        <v>0</v>
      </c>
      <c r="AR360" s="21" t="s">
        <v>276</v>
      </c>
      <c r="AT360" s="21" t="s">
        <v>272</v>
      </c>
      <c r="AU360" s="21" t="s">
        <v>108</v>
      </c>
      <c r="AY360" s="21" t="s">
        <v>271</v>
      </c>
      <c r="BE360" s="108">
        <f>IF(U360="základní",N360,0)</f>
        <v>0</v>
      </c>
      <c r="BF360" s="108">
        <f>IF(U360="snížená",N360,0)</f>
        <v>0</v>
      </c>
      <c r="BG360" s="108">
        <f>IF(U360="zákl. přenesená",N360,0)</f>
        <v>0</v>
      </c>
      <c r="BH360" s="108">
        <f>IF(U360="sníž. přenesená",N360,0)</f>
        <v>0</v>
      </c>
      <c r="BI360" s="108">
        <f>IF(U360="nulová",N360,0)</f>
        <v>0</v>
      </c>
      <c r="BJ360" s="21" t="s">
        <v>90</v>
      </c>
      <c r="BK360" s="108">
        <f>ROUND(L360*K360,1)</f>
        <v>0</v>
      </c>
      <c r="BL360" s="21" t="s">
        <v>276</v>
      </c>
      <c r="BM360" s="21" t="s">
        <v>737</v>
      </c>
    </row>
    <row r="361" spans="2:65" s="13" customFormat="1" ht="28.9" customHeight="1">
      <c r="B361" s="198"/>
      <c r="C361" s="199"/>
      <c r="D361" s="199"/>
      <c r="E361" s="200" t="s">
        <v>22</v>
      </c>
      <c r="F361" s="285" t="s">
        <v>738</v>
      </c>
      <c r="G361" s="286"/>
      <c r="H361" s="286"/>
      <c r="I361" s="286"/>
      <c r="J361" s="199"/>
      <c r="K361" s="201" t="s">
        <v>22</v>
      </c>
      <c r="L361" s="199"/>
      <c r="M361" s="199"/>
      <c r="N361" s="199"/>
      <c r="O361" s="199"/>
      <c r="P361" s="199"/>
      <c r="Q361" s="199"/>
      <c r="R361" s="202"/>
      <c r="T361" s="203"/>
      <c r="U361" s="199"/>
      <c r="V361" s="199"/>
      <c r="W361" s="199"/>
      <c r="X361" s="199"/>
      <c r="Y361" s="199"/>
      <c r="Z361" s="199"/>
      <c r="AA361" s="204"/>
      <c r="AT361" s="205" t="s">
        <v>279</v>
      </c>
      <c r="AU361" s="205" t="s">
        <v>108</v>
      </c>
      <c r="AV361" s="13" t="s">
        <v>90</v>
      </c>
      <c r="AW361" s="13" t="s">
        <v>40</v>
      </c>
      <c r="AX361" s="13" t="s">
        <v>85</v>
      </c>
      <c r="AY361" s="205" t="s">
        <v>271</v>
      </c>
    </row>
    <row r="362" spans="2:65" s="10" customFormat="1" ht="28.9" customHeight="1">
      <c r="B362" s="174"/>
      <c r="C362" s="175"/>
      <c r="D362" s="175"/>
      <c r="E362" s="176" t="s">
        <v>165</v>
      </c>
      <c r="F362" s="281" t="s">
        <v>739</v>
      </c>
      <c r="G362" s="282"/>
      <c r="H362" s="282"/>
      <c r="I362" s="282"/>
      <c r="J362" s="175"/>
      <c r="K362" s="177">
        <v>55.99</v>
      </c>
      <c r="L362" s="175"/>
      <c r="M362" s="175"/>
      <c r="N362" s="175"/>
      <c r="O362" s="175"/>
      <c r="P362" s="175"/>
      <c r="Q362" s="175"/>
      <c r="R362" s="178"/>
      <c r="T362" s="179"/>
      <c r="U362" s="175"/>
      <c r="V362" s="175"/>
      <c r="W362" s="175"/>
      <c r="X362" s="175"/>
      <c r="Y362" s="175"/>
      <c r="Z362" s="175"/>
      <c r="AA362" s="180"/>
      <c r="AT362" s="181" t="s">
        <v>279</v>
      </c>
      <c r="AU362" s="181" t="s">
        <v>108</v>
      </c>
      <c r="AV362" s="10" t="s">
        <v>108</v>
      </c>
      <c r="AW362" s="10" t="s">
        <v>40</v>
      </c>
      <c r="AX362" s="10" t="s">
        <v>90</v>
      </c>
      <c r="AY362" s="181" t="s">
        <v>271</v>
      </c>
    </row>
    <row r="363" spans="2:65" s="1" customFormat="1" ht="40.15" customHeight="1">
      <c r="B363" s="38"/>
      <c r="C363" s="167" t="s">
        <v>740</v>
      </c>
      <c r="D363" s="167" t="s">
        <v>272</v>
      </c>
      <c r="E363" s="168" t="s">
        <v>741</v>
      </c>
      <c r="F363" s="283" t="s">
        <v>742</v>
      </c>
      <c r="G363" s="283"/>
      <c r="H363" s="283"/>
      <c r="I363" s="283"/>
      <c r="J363" s="169" t="s">
        <v>275</v>
      </c>
      <c r="K363" s="170">
        <v>178.27</v>
      </c>
      <c r="L363" s="272">
        <v>0</v>
      </c>
      <c r="M363" s="284"/>
      <c r="N363" s="273">
        <f>ROUND(L363*K363,1)</f>
        <v>0</v>
      </c>
      <c r="O363" s="273"/>
      <c r="P363" s="273"/>
      <c r="Q363" s="273"/>
      <c r="R363" s="40"/>
      <c r="T363" s="171" t="s">
        <v>22</v>
      </c>
      <c r="U363" s="47" t="s">
        <v>50</v>
      </c>
      <c r="V363" s="39"/>
      <c r="W363" s="172">
        <f>V363*K363</f>
        <v>0</v>
      </c>
      <c r="X363" s="172">
        <v>0.10100000000000001</v>
      </c>
      <c r="Y363" s="172">
        <f>X363*K363</f>
        <v>18.005270000000003</v>
      </c>
      <c r="Z363" s="172">
        <v>0</v>
      </c>
      <c r="AA363" s="173">
        <f>Z363*K363</f>
        <v>0</v>
      </c>
      <c r="AR363" s="21" t="s">
        <v>276</v>
      </c>
      <c r="AT363" s="21" t="s">
        <v>272</v>
      </c>
      <c r="AU363" s="21" t="s">
        <v>108</v>
      </c>
      <c r="AY363" s="21" t="s">
        <v>271</v>
      </c>
      <c r="BE363" s="108">
        <f>IF(U363="základní",N363,0)</f>
        <v>0</v>
      </c>
      <c r="BF363" s="108">
        <f>IF(U363="snížená",N363,0)</f>
        <v>0</v>
      </c>
      <c r="BG363" s="108">
        <f>IF(U363="zákl. přenesená",N363,0)</f>
        <v>0</v>
      </c>
      <c r="BH363" s="108">
        <f>IF(U363="sníž. přenesená",N363,0)</f>
        <v>0</v>
      </c>
      <c r="BI363" s="108">
        <f>IF(U363="nulová",N363,0)</f>
        <v>0</v>
      </c>
      <c r="BJ363" s="21" t="s">
        <v>90</v>
      </c>
      <c r="BK363" s="108">
        <f>ROUND(L363*K363,1)</f>
        <v>0</v>
      </c>
      <c r="BL363" s="21" t="s">
        <v>276</v>
      </c>
      <c r="BM363" s="21" t="s">
        <v>743</v>
      </c>
    </row>
    <row r="364" spans="2:65" s="13" customFormat="1" ht="28.9" customHeight="1">
      <c r="B364" s="198"/>
      <c r="C364" s="199"/>
      <c r="D364" s="199"/>
      <c r="E364" s="200" t="s">
        <v>22</v>
      </c>
      <c r="F364" s="285" t="s">
        <v>738</v>
      </c>
      <c r="G364" s="286"/>
      <c r="H364" s="286"/>
      <c r="I364" s="286"/>
      <c r="J364" s="199"/>
      <c r="K364" s="201" t="s">
        <v>22</v>
      </c>
      <c r="L364" s="199"/>
      <c r="M364" s="199"/>
      <c r="N364" s="199"/>
      <c r="O364" s="199"/>
      <c r="P364" s="199"/>
      <c r="Q364" s="199"/>
      <c r="R364" s="202"/>
      <c r="T364" s="203"/>
      <c r="U364" s="199"/>
      <c r="V364" s="199"/>
      <c r="W364" s="199"/>
      <c r="X364" s="199"/>
      <c r="Y364" s="199"/>
      <c r="Z364" s="199"/>
      <c r="AA364" s="204"/>
      <c r="AT364" s="205" t="s">
        <v>279</v>
      </c>
      <c r="AU364" s="205" t="s">
        <v>108</v>
      </c>
      <c r="AV364" s="13" t="s">
        <v>90</v>
      </c>
      <c r="AW364" s="13" t="s">
        <v>40</v>
      </c>
      <c r="AX364" s="13" t="s">
        <v>85</v>
      </c>
      <c r="AY364" s="205" t="s">
        <v>271</v>
      </c>
    </row>
    <row r="365" spans="2:65" s="10" customFormat="1" ht="20.45" customHeight="1">
      <c r="B365" s="174"/>
      <c r="C365" s="175"/>
      <c r="D365" s="175"/>
      <c r="E365" s="176" t="s">
        <v>183</v>
      </c>
      <c r="F365" s="281" t="s">
        <v>744</v>
      </c>
      <c r="G365" s="282"/>
      <c r="H365" s="282"/>
      <c r="I365" s="282"/>
      <c r="J365" s="175"/>
      <c r="K365" s="177">
        <v>178.27</v>
      </c>
      <c r="L365" s="175"/>
      <c r="M365" s="175"/>
      <c r="N365" s="175"/>
      <c r="O365" s="175"/>
      <c r="P365" s="175"/>
      <c r="Q365" s="175"/>
      <c r="R365" s="178"/>
      <c r="T365" s="179"/>
      <c r="U365" s="175"/>
      <c r="V365" s="175"/>
      <c r="W365" s="175"/>
      <c r="X365" s="175"/>
      <c r="Y365" s="175"/>
      <c r="Z365" s="175"/>
      <c r="AA365" s="180"/>
      <c r="AT365" s="181" t="s">
        <v>279</v>
      </c>
      <c r="AU365" s="181" t="s">
        <v>108</v>
      </c>
      <c r="AV365" s="10" t="s">
        <v>108</v>
      </c>
      <c r="AW365" s="10" t="s">
        <v>40</v>
      </c>
      <c r="AX365" s="10" t="s">
        <v>90</v>
      </c>
      <c r="AY365" s="181" t="s">
        <v>271</v>
      </c>
    </row>
    <row r="366" spans="2:65" s="1" customFormat="1" ht="28.9" customHeight="1">
      <c r="B366" s="38"/>
      <c r="C366" s="206" t="s">
        <v>745</v>
      </c>
      <c r="D366" s="206" t="s">
        <v>381</v>
      </c>
      <c r="E366" s="207" t="s">
        <v>746</v>
      </c>
      <c r="F366" s="289" t="s">
        <v>747</v>
      </c>
      <c r="G366" s="289"/>
      <c r="H366" s="289"/>
      <c r="I366" s="289"/>
      <c r="J366" s="208" t="s">
        <v>275</v>
      </c>
      <c r="K366" s="209">
        <v>236.60300000000001</v>
      </c>
      <c r="L366" s="290">
        <v>0</v>
      </c>
      <c r="M366" s="291"/>
      <c r="N366" s="292">
        <f>ROUND(L366*K366,1)</f>
        <v>0</v>
      </c>
      <c r="O366" s="273"/>
      <c r="P366" s="273"/>
      <c r="Q366" s="273"/>
      <c r="R366" s="40"/>
      <c r="T366" s="171" t="s">
        <v>22</v>
      </c>
      <c r="U366" s="47" t="s">
        <v>50</v>
      </c>
      <c r="V366" s="39"/>
      <c r="W366" s="172">
        <f>V366*K366</f>
        <v>0</v>
      </c>
      <c r="X366" s="172">
        <v>9.375E-2</v>
      </c>
      <c r="Y366" s="172">
        <f>X366*K366</f>
        <v>22.181531249999999</v>
      </c>
      <c r="Z366" s="172">
        <v>0</v>
      </c>
      <c r="AA366" s="173">
        <f>Z366*K366</f>
        <v>0</v>
      </c>
      <c r="AR366" s="21" t="s">
        <v>320</v>
      </c>
      <c r="AT366" s="21" t="s">
        <v>381</v>
      </c>
      <c r="AU366" s="21" t="s">
        <v>108</v>
      </c>
      <c r="AY366" s="21" t="s">
        <v>271</v>
      </c>
      <c r="BE366" s="108">
        <f>IF(U366="základní",N366,0)</f>
        <v>0</v>
      </c>
      <c r="BF366" s="108">
        <f>IF(U366="snížená",N366,0)</f>
        <v>0</v>
      </c>
      <c r="BG366" s="108">
        <f>IF(U366="zákl. přenesená",N366,0)</f>
        <v>0</v>
      </c>
      <c r="BH366" s="108">
        <f>IF(U366="sníž. přenesená",N366,0)</f>
        <v>0</v>
      </c>
      <c r="BI366" s="108">
        <f>IF(U366="nulová",N366,0)</f>
        <v>0</v>
      </c>
      <c r="BJ366" s="21" t="s">
        <v>90</v>
      </c>
      <c r="BK366" s="108">
        <f>ROUND(L366*K366,1)</f>
        <v>0</v>
      </c>
      <c r="BL366" s="21" t="s">
        <v>276</v>
      </c>
      <c r="BM366" s="21" t="s">
        <v>748</v>
      </c>
    </row>
    <row r="367" spans="2:65" s="10" customFormat="1" ht="20.45" customHeight="1">
      <c r="B367" s="174"/>
      <c r="C367" s="175"/>
      <c r="D367" s="175"/>
      <c r="E367" s="176" t="s">
        <v>22</v>
      </c>
      <c r="F367" s="287" t="s">
        <v>749</v>
      </c>
      <c r="G367" s="288"/>
      <c r="H367" s="288"/>
      <c r="I367" s="288"/>
      <c r="J367" s="175"/>
      <c r="K367" s="177">
        <v>236.60300000000001</v>
      </c>
      <c r="L367" s="175"/>
      <c r="M367" s="175"/>
      <c r="N367" s="175"/>
      <c r="O367" s="175"/>
      <c r="P367" s="175"/>
      <c r="Q367" s="175"/>
      <c r="R367" s="178"/>
      <c r="T367" s="179"/>
      <c r="U367" s="175"/>
      <c r="V367" s="175"/>
      <c r="W367" s="175"/>
      <c r="X367" s="175"/>
      <c r="Y367" s="175"/>
      <c r="Z367" s="175"/>
      <c r="AA367" s="180"/>
      <c r="AT367" s="181" t="s">
        <v>279</v>
      </c>
      <c r="AU367" s="181" t="s">
        <v>108</v>
      </c>
      <c r="AV367" s="10" t="s">
        <v>108</v>
      </c>
      <c r="AW367" s="10" t="s">
        <v>40</v>
      </c>
      <c r="AX367" s="10" t="s">
        <v>90</v>
      </c>
      <c r="AY367" s="181" t="s">
        <v>271</v>
      </c>
    </row>
    <row r="368" spans="2:65" s="9" customFormat="1" ht="29.85" customHeight="1">
      <c r="B368" s="156"/>
      <c r="C368" s="157"/>
      <c r="D368" s="166" t="s">
        <v>224</v>
      </c>
      <c r="E368" s="166"/>
      <c r="F368" s="166"/>
      <c r="G368" s="166"/>
      <c r="H368" s="166"/>
      <c r="I368" s="166"/>
      <c r="J368" s="166"/>
      <c r="K368" s="166"/>
      <c r="L368" s="166"/>
      <c r="M368" s="166"/>
      <c r="N368" s="264">
        <f>BK368</f>
        <v>0</v>
      </c>
      <c r="O368" s="265"/>
      <c r="P368" s="265"/>
      <c r="Q368" s="265"/>
      <c r="R368" s="159"/>
      <c r="T368" s="160"/>
      <c r="U368" s="157"/>
      <c r="V368" s="157"/>
      <c r="W368" s="161">
        <f>SUM(W369:W456)</f>
        <v>0</v>
      </c>
      <c r="X368" s="157"/>
      <c r="Y368" s="161">
        <f>SUM(Y369:Y456)</f>
        <v>27.237702900200002</v>
      </c>
      <c r="Z368" s="157"/>
      <c r="AA368" s="162">
        <f>SUM(AA369:AA456)</f>
        <v>0</v>
      </c>
      <c r="AR368" s="163" t="s">
        <v>90</v>
      </c>
      <c r="AT368" s="164" t="s">
        <v>84</v>
      </c>
      <c r="AU368" s="164" t="s">
        <v>90</v>
      </c>
      <c r="AY368" s="163" t="s">
        <v>271</v>
      </c>
      <c r="BK368" s="165">
        <f>SUM(BK369:BK456)</f>
        <v>0</v>
      </c>
    </row>
    <row r="369" spans="2:65" s="1" customFormat="1" ht="28.9" customHeight="1">
      <c r="B369" s="38"/>
      <c r="C369" s="167" t="s">
        <v>750</v>
      </c>
      <c r="D369" s="167" t="s">
        <v>272</v>
      </c>
      <c r="E369" s="168" t="s">
        <v>751</v>
      </c>
      <c r="F369" s="283" t="s">
        <v>752</v>
      </c>
      <c r="G369" s="283"/>
      <c r="H369" s="283"/>
      <c r="I369" s="283"/>
      <c r="J369" s="169" t="s">
        <v>275</v>
      </c>
      <c r="K369" s="170">
        <v>88.06</v>
      </c>
      <c r="L369" s="272">
        <v>0</v>
      </c>
      <c r="M369" s="284"/>
      <c r="N369" s="273">
        <f>ROUND(L369*K369,1)</f>
        <v>0</v>
      </c>
      <c r="O369" s="273"/>
      <c r="P369" s="273"/>
      <c r="Q369" s="273"/>
      <c r="R369" s="40"/>
      <c r="T369" s="171" t="s">
        <v>22</v>
      </c>
      <c r="U369" s="47" t="s">
        <v>50</v>
      </c>
      <c r="V369" s="39"/>
      <c r="W369" s="172">
        <f>V369*K369</f>
        <v>0</v>
      </c>
      <c r="X369" s="172">
        <v>1.2E-4</v>
      </c>
      <c r="Y369" s="172">
        <f>X369*K369</f>
        <v>1.0567200000000001E-2</v>
      </c>
      <c r="Z369" s="172">
        <v>0</v>
      </c>
      <c r="AA369" s="173">
        <f>Z369*K369</f>
        <v>0</v>
      </c>
      <c r="AR369" s="21" t="s">
        <v>276</v>
      </c>
      <c r="AT369" s="21" t="s">
        <v>272</v>
      </c>
      <c r="AU369" s="21" t="s">
        <v>108</v>
      </c>
      <c r="AY369" s="21" t="s">
        <v>271</v>
      </c>
      <c r="BE369" s="108">
        <f>IF(U369="základní",N369,0)</f>
        <v>0</v>
      </c>
      <c r="BF369" s="108">
        <f>IF(U369="snížená",N369,0)</f>
        <v>0</v>
      </c>
      <c r="BG369" s="108">
        <f>IF(U369="zákl. přenesená",N369,0)</f>
        <v>0</v>
      </c>
      <c r="BH369" s="108">
        <f>IF(U369="sníž. přenesená",N369,0)</f>
        <v>0</v>
      </c>
      <c r="BI369" s="108">
        <f>IF(U369="nulová",N369,0)</f>
        <v>0</v>
      </c>
      <c r="BJ369" s="21" t="s">
        <v>90</v>
      </c>
      <c r="BK369" s="108">
        <f>ROUND(L369*K369,1)</f>
        <v>0</v>
      </c>
      <c r="BL369" s="21" t="s">
        <v>276</v>
      </c>
      <c r="BM369" s="21" t="s">
        <v>753</v>
      </c>
    </row>
    <row r="370" spans="2:65" s="13" customFormat="1" ht="28.9" customHeight="1">
      <c r="B370" s="198"/>
      <c r="C370" s="199"/>
      <c r="D370" s="199"/>
      <c r="E370" s="200" t="s">
        <v>22</v>
      </c>
      <c r="F370" s="285" t="s">
        <v>754</v>
      </c>
      <c r="G370" s="286"/>
      <c r="H370" s="286"/>
      <c r="I370" s="286"/>
      <c r="J370" s="199"/>
      <c r="K370" s="201" t="s">
        <v>22</v>
      </c>
      <c r="L370" s="199"/>
      <c r="M370" s="199"/>
      <c r="N370" s="199"/>
      <c r="O370" s="199"/>
      <c r="P370" s="199"/>
      <c r="Q370" s="199"/>
      <c r="R370" s="202"/>
      <c r="T370" s="203"/>
      <c r="U370" s="199"/>
      <c r="V370" s="199"/>
      <c r="W370" s="199"/>
      <c r="X370" s="199"/>
      <c r="Y370" s="199"/>
      <c r="Z370" s="199"/>
      <c r="AA370" s="204"/>
      <c r="AT370" s="205" t="s">
        <v>279</v>
      </c>
      <c r="AU370" s="205" t="s">
        <v>108</v>
      </c>
      <c r="AV370" s="13" t="s">
        <v>90</v>
      </c>
      <c r="AW370" s="13" t="s">
        <v>40</v>
      </c>
      <c r="AX370" s="13" t="s">
        <v>85</v>
      </c>
      <c r="AY370" s="205" t="s">
        <v>271</v>
      </c>
    </row>
    <row r="371" spans="2:65" s="10" customFormat="1" ht="28.9" customHeight="1">
      <c r="B371" s="174"/>
      <c r="C371" s="175"/>
      <c r="D371" s="175"/>
      <c r="E371" s="176" t="s">
        <v>22</v>
      </c>
      <c r="F371" s="281" t="s">
        <v>755</v>
      </c>
      <c r="G371" s="282"/>
      <c r="H371" s="282"/>
      <c r="I371" s="282"/>
      <c r="J371" s="175"/>
      <c r="K371" s="177">
        <v>65.3</v>
      </c>
      <c r="L371" s="175"/>
      <c r="M371" s="175"/>
      <c r="N371" s="175"/>
      <c r="O371" s="175"/>
      <c r="P371" s="175"/>
      <c r="Q371" s="175"/>
      <c r="R371" s="178"/>
      <c r="T371" s="179"/>
      <c r="U371" s="175"/>
      <c r="V371" s="175"/>
      <c r="W371" s="175"/>
      <c r="X371" s="175"/>
      <c r="Y371" s="175"/>
      <c r="Z371" s="175"/>
      <c r="AA371" s="180"/>
      <c r="AT371" s="181" t="s">
        <v>279</v>
      </c>
      <c r="AU371" s="181" t="s">
        <v>108</v>
      </c>
      <c r="AV371" s="10" t="s">
        <v>108</v>
      </c>
      <c r="AW371" s="10" t="s">
        <v>40</v>
      </c>
      <c r="AX371" s="10" t="s">
        <v>85</v>
      </c>
      <c r="AY371" s="181" t="s">
        <v>271</v>
      </c>
    </row>
    <row r="372" spans="2:65" s="13" customFormat="1" ht="20.45" customHeight="1">
      <c r="B372" s="198"/>
      <c r="C372" s="199"/>
      <c r="D372" s="199"/>
      <c r="E372" s="200" t="s">
        <v>22</v>
      </c>
      <c r="F372" s="279" t="s">
        <v>756</v>
      </c>
      <c r="G372" s="280"/>
      <c r="H372" s="280"/>
      <c r="I372" s="280"/>
      <c r="J372" s="199"/>
      <c r="K372" s="201" t="s">
        <v>22</v>
      </c>
      <c r="L372" s="199"/>
      <c r="M372" s="199"/>
      <c r="N372" s="199"/>
      <c r="O372" s="199"/>
      <c r="P372" s="199"/>
      <c r="Q372" s="199"/>
      <c r="R372" s="202"/>
      <c r="T372" s="203"/>
      <c r="U372" s="199"/>
      <c r="V372" s="199"/>
      <c r="W372" s="199"/>
      <c r="X372" s="199"/>
      <c r="Y372" s="199"/>
      <c r="Z372" s="199"/>
      <c r="AA372" s="204"/>
      <c r="AT372" s="205" t="s">
        <v>279</v>
      </c>
      <c r="AU372" s="205" t="s">
        <v>108</v>
      </c>
      <c r="AV372" s="13" t="s">
        <v>90</v>
      </c>
      <c r="AW372" s="13" t="s">
        <v>40</v>
      </c>
      <c r="AX372" s="13" t="s">
        <v>85</v>
      </c>
      <c r="AY372" s="205" t="s">
        <v>271</v>
      </c>
    </row>
    <row r="373" spans="2:65" s="10" customFormat="1" ht="28.9" customHeight="1">
      <c r="B373" s="174"/>
      <c r="C373" s="175"/>
      <c r="D373" s="175"/>
      <c r="E373" s="176" t="s">
        <v>22</v>
      </c>
      <c r="F373" s="281" t="s">
        <v>757</v>
      </c>
      <c r="G373" s="282"/>
      <c r="H373" s="282"/>
      <c r="I373" s="282"/>
      <c r="J373" s="175"/>
      <c r="K373" s="177">
        <v>22.76</v>
      </c>
      <c r="L373" s="175"/>
      <c r="M373" s="175"/>
      <c r="N373" s="175"/>
      <c r="O373" s="175"/>
      <c r="P373" s="175"/>
      <c r="Q373" s="175"/>
      <c r="R373" s="178"/>
      <c r="T373" s="179"/>
      <c r="U373" s="175"/>
      <c r="V373" s="175"/>
      <c r="W373" s="175"/>
      <c r="X373" s="175"/>
      <c r="Y373" s="175"/>
      <c r="Z373" s="175"/>
      <c r="AA373" s="180"/>
      <c r="AT373" s="181" t="s">
        <v>279</v>
      </c>
      <c r="AU373" s="181" t="s">
        <v>108</v>
      </c>
      <c r="AV373" s="10" t="s">
        <v>108</v>
      </c>
      <c r="AW373" s="10" t="s">
        <v>40</v>
      </c>
      <c r="AX373" s="10" t="s">
        <v>85</v>
      </c>
      <c r="AY373" s="181" t="s">
        <v>271</v>
      </c>
    </row>
    <row r="374" spans="2:65" s="12" customFormat="1" ht="20.45" customHeight="1">
      <c r="B374" s="190"/>
      <c r="C374" s="191"/>
      <c r="D374" s="191"/>
      <c r="E374" s="192" t="s">
        <v>22</v>
      </c>
      <c r="F374" s="293" t="s">
        <v>283</v>
      </c>
      <c r="G374" s="294"/>
      <c r="H374" s="294"/>
      <c r="I374" s="294"/>
      <c r="J374" s="191"/>
      <c r="K374" s="193">
        <v>88.06</v>
      </c>
      <c r="L374" s="191"/>
      <c r="M374" s="191"/>
      <c r="N374" s="191"/>
      <c r="O374" s="191"/>
      <c r="P374" s="191"/>
      <c r="Q374" s="191"/>
      <c r="R374" s="194"/>
      <c r="T374" s="195"/>
      <c r="U374" s="191"/>
      <c r="V374" s="191"/>
      <c r="W374" s="191"/>
      <c r="X374" s="191"/>
      <c r="Y374" s="191"/>
      <c r="Z374" s="191"/>
      <c r="AA374" s="196"/>
      <c r="AT374" s="197" t="s">
        <v>279</v>
      </c>
      <c r="AU374" s="197" t="s">
        <v>108</v>
      </c>
      <c r="AV374" s="12" t="s">
        <v>276</v>
      </c>
      <c r="AW374" s="12" t="s">
        <v>40</v>
      </c>
      <c r="AX374" s="12" t="s">
        <v>90</v>
      </c>
      <c r="AY374" s="197" t="s">
        <v>271</v>
      </c>
    </row>
    <row r="375" spans="2:65" s="1" customFormat="1" ht="28.9" customHeight="1">
      <c r="B375" s="38"/>
      <c r="C375" s="167" t="s">
        <v>758</v>
      </c>
      <c r="D375" s="167" t="s">
        <v>272</v>
      </c>
      <c r="E375" s="168" t="s">
        <v>759</v>
      </c>
      <c r="F375" s="283" t="s">
        <v>760</v>
      </c>
      <c r="G375" s="283"/>
      <c r="H375" s="283"/>
      <c r="I375" s="283"/>
      <c r="J375" s="169" t="s">
        <v>275</v>
      </c>
      <c r="K375" s="170">
        <v>472.46</v>
      </c>
      <c r="L375" s="272">
        <v>0</v>
      </c>
      <c r="M375" s="284"/>
      <c r="N375" s="273">
        <f>ROUND(L375*K375,1)</f>
        <v>0</v>
      </c>
      <c r="O375" s="273"/>
      <c r="P375" s="273"/>
      <c r="Q375" s="273"/>
      <c r="R375" s="40"/>
      <c r="T375" s="171" t="s">
        <v>22</v>
      </c>
      <c r="U375" s="47" t="s">
        <v>50</v>
      </c>
      <c r="V375" s="39"/>
      <c r="W375" s="172">
        <f>V375*K375</f>
        <v>0</v>
      </c>
      <c r="X375" s="172">
        <v>7.3499999999999998E-3</v>
      </c>
      <c r="Y375" s="172">
        <f>X375*K375</f>
        <v>3.4725809999999999</v>
      </c>
      <c r="Z375" s="172">
        <v>0</v>
      </c>
      <c r="AA375" s="173">
        <f>Z375*K375</f>
        <v>0</v>
      </c>
      <c r="AR375" s="21" t="s">
        <v>276</v>
      </c>
      <c r="AT375" s="21" t="s">
        <v>272</v>
      </c>
      <c r="AU375" s="21" t="s">
        <v>108</v>
      </c>
      <c r="AY375" s="21" t="s">
        <v>271</v>
      </c>
      <c r="BE375" s="108">
        <f>IF(U375="základní",N375,0)</f>
        <v>0</v>
      </c>
      <c r="BF375" s="108">
        <f>IF(U375="snížená",N375,0)</f>
        <v>0</v>
      </c>
      <c r="BG375" s="108">
        <f>IF(U375="zákl. přenesená",N375,0)</f>
        <v>0</v>
      </c>
      <c r="BH375" s="108">
        <f>IF(U375="sníž. přenesená",N375,0)</f>
        <v>0</v>
      </c>
      <c r="BI375" s="108">
        <f>IF(U375="nulová",N375,0)</f>
        <v>0</v>
      </c>
      <c r="BJ375" s="21" t="s">
        <v>90</v>
      </c>
      <c r="BK375" s="108">
        <f>ROUND(L375*K375,1)</f>
        <v>0</v>
      </c>
      <c r="BL375" s="21" t="s">
        <v>276</v>
      </c>
      <c r="BM375" s="21" t="s">
        <v>761</v>
      </c>
    </row>
    <row r="376" spans="2:65" s="13" customFormat="1" ht="28.9" customHeight="1">
      <c r="B376" s="198"/>
      <c r="C376" s="199"/>
      <c r="D376" s="199"/>
      <c r="E376" s="200" t="s">
        <v>22</v>
      </c>
      <c r="F376" s="285" t="s">
        <v>762</v>
      </c>
      <c r="G376" s="286"/>
      <c r="H376" s="286"/>
      <c r="I376" s="286"/>
      <c r="J376" s="199"/>
      <c r="K376" s="201" t="s">
        <v>22</v>
      </c>
      <c r="L376" s="199"/>
      <c r="M376" s="199"/>
      <c r="N376" s="199"/>
      <c r="O376" s="199"/>
      <c r="P376" s="199"/>
      <c r="Q376" s="199"/>
      <c r="R376" s="202"/>
      <c r="T376" s="203"/>
      <c r="U376" s="199"/>
      <c r="V376" s="199"/>
      <c r="W376" s="199"/>
      <c r="X376" s="199"/>
      <c r="Y376" s="199"/>
      <c r="Z376" s="199"/>
      <c r="AA376" s="204"/>
      <c r="AT376" s="205" t="s">
        <v>279</v>
      </c>
      <c r="AU376" s="205" t="s">
        <v>108</v>
      </c>
      <c r="AV376" s="13" t="s">
        <v>90</v>
      </c>
      <c r="AW376" s="13" t="s">
        <v>40</v>
      </c>
      <c r="AX376" s="13" t="s">
        <v>85</v>
      </c>
      <c r="AY376" s="205" t="s">
        <v>271</v>
      </c>
    </row>
    <row r="377" spans="2:65" s="10" customFormat="1" ht="20.45" customHeight="1">
      <c r="B377" s="174"/>
      <c r="C377" s="175"/>
      <c r="D377" s="175"/>
      <c r="E377" s="176" t="s">
        <v>22</v>
      </c>
      <c r="F377" s="281" t="s">
        <v>763</v>
      </c>
      <c r="G377" s="282"/>
      <c r="H377" s="282"/>
      <c r="I377" s="282"/>
      <c r="J377" s="175"/>
      <c r="K377" s="177">
        <v>193</v>
      </c>
      <c r="L377" s="175"/>
      <c r="M377" s="175"/>
      <c r="N377" s="175"/>
      <c r="O377" s="175"/>
      <c r="P377" s="175"/>
      <c r="Q377" s="175"/>
      <c r="R377" s="178"/>
      <c r="T377" s="179"/>
      <c r="U377" s="175"/>
      <c r="V377" s="175"/>
      <c r="W377" s="175"/>
      <c r="X377" s="175"/>
      <c r="Y377" s="175"/>
      <c r="Z377" s="175"/>
      <c r="AA377" s="180"/>
      <c r="AT377" s="181" t="s">
        <v>279</v>
      </c>
      <c r="AU377" s="181" t="s">
        <v>108</v>
      </c>
      <c r="AV377" s="10" t="s">
        <v>108</v>
      </c>
      <c r="AW377" s="10" t="s">
        <v>40</v>
      </c>
      <c r="AX377" s="10" t="s">
        <v>85</v>
      </c>
      <c r="AY377" s="181" t="s">
        <v>271</v>
      </c>
    </row>
    <row r="378" spans="2:65" s="10" customFormat="1" ht="20.45" customHeight="1">
      <c r="B378" s="174"/>
      <c r="C378" s="175"/>
      <c r="D378" s="175"/>
      <c r="E378" s="176" t="s">
        <v>22</v>
      </c>
      <c r="F378" s="281" t="s">
        <v>764</v>
      </c>
      <c r="G378" s="282"/>
      <c r="H378" s="282"/>
      <c r="I378" s="282"/>
      <c r="J378" s="175"/>
      <c r="K378" s="177">
        <v>86.46</v>
      </c>
      <c r="L378" s="175"/>
      <c r="M378" s="175"/>
      <c r="N378" s="175"/>
      <c r="O378" s="175"/>
      <c r="P378" s="175"/>
      <c r="Q378" s="175"/>
      <c r="R378" s="178"/>
      <c r="T378" s="179"/>
      <c r="U378" s="175"/>
      <c r="V378" s="175"/>
      <c r="W378" s="175"/>
      <c r="X378" s="175"/>
      <c r="Y378" s="175"/>
      <c r="Z378" s="175"/>
      <c r="AA378" s="180"/>
      <c r="AT378" s="181" t="s">
        <v>279</v>
      </c>
      <c r="AU378" s="181" t="s">
        <v>108</v>
      </c>
      <c r="AV378" s="10" t="s">
        <v>108</v>
      </c>
      <c r="AW378" s="10" t="s">
        <v>40</v>
      </c>
      <c r="AX378" s="10" t="s">
        <v>85</v>
      </c>
      <c r="AY378" s="181" t="s">
        <v>271</v>
      </c>
    </row>
    <row r="379" spans="2:65" s="11" customFormat="1" ht="20.45" customHeight="1">
      <c r="B379" s="182"/>
      <c r="C379" s="183"/>
      <c r="D379" s="183"/>
      <c r="E379" s="184" t="s">
        <v>120</v>
      </c>
      <c r="F379" s="295" t="s">
        <v>281</v>
      </c>
      <c r="G379" s="296"/>
      <c r="H379" s="296"/>
      <c r="I379" s="296"/>
      <c r="J379" s="183"/>
      <c r="K379" s="185">
        <v>279.45999999999998</v>
      </c>
      <c r="L379" s="183"/>
      <c r="M379" s="183"/>
      <c r="N379" s="183"/>
      <c r="O379" s="183"/>
      <c r="P379" s="183"/>
      <c r="Q379" s="183"/>
      <c r="R379" s="186"/>
      <c r="T379" s="187"/>
      <c r="U379" s="183"/>
      <c r="V379" s="183"/>
      <c r="W379" s="183"/>
      <c r="X379" s="183"/>
      <c r="Y379" s="183"/>
      <c r="Z379" s="183"/>
      <c r="AA379" s="188"/>
      <c r="AT379" s="189" t="s">
        <v>279</v>
      </c>
      <c r="AU379" s="189" t="s">
        <v>108</v>
      </c>
      <c r="AV379" s="11" t="s">
        <v>282</v>
      </c>
      <c r="AW379" s="11" t="s">
        <v>40</v>
      </c>
      <c r="AX379" s="11" t="s">
        <v>85</v>
      </c>
      <c r="AY379" s="189" t="s">
        <v>271</v>
      </c>
    </row>
    <row r="380" spans="2:65" s="10" customFormat="1" ht="20.45" customHeight="1">
      <c r="B380" s="174"/>
      <c r="C380" s="175"/>
      <c r="D380" s="175"/>
      <c r="E380" s="176" t="s">
        <v>22</v>
      </c>
      <c r="F380" s="281" t="s">
        <v>765</v>
      </c>
      <c r="G380" s="282"/>
      <c r="H380" s="282"/>
      <c r="I380" s="282"/>
      <c r="J380" s="175"/>
      <c r="K380" s="177">
        <v>193</v>
      </c>
      <c r="L380" s="175"/>
      <c r="M380" s="175"/>
      <c r="N380" s="175"/>
      <c r="O380" s="175"/>
      <c r="P380" s="175"/>
      <c r="Q380" s="175"/>
      <c r="R380" s="178"/>
      <c r="T380" s="179"/>
      <c r="U380" s="175"/>
      <c r="V380" s="175"/>
      <c r="W380" s="175"/>
      <c r="X380" s="175"/>
      <c r="Y380" s="175"/>
      <c r="Z380" s="175"/>
      <c r="AA380" s="180"/>
      <c r="AT380" s="181" t="s">
        <v>279</v>
      </c>
      <c r="AU380" s="181" t="s">
        <v>108</v>
      </c>
      <c r="AV380" s="10" t="s">
        <v>108</v>
      </c>
      <c r="AW380" s="10" t="s">
        <v>40</v>
      </c>
      <c r="AX380" s="10" t="s">
        <v>85</v>
      </c>
      <c r="AY380" s="181" t="s">
        <v>271</v>
      </c>
    </row>
    <row r="381" spans="2:65" s="12" customFormat="1" ht="20.45" customHeight="1">
      <c r="B381" s="190"/>
      <c r="C381" s="191"/>
      <c r="D381" s="191"/>
      <c r="E381" s="192" t="s">
        <v>22</v>
      </c>
      <c r="F381" s="293" t="s">
        <v>283</v>
      </c>
      <c r="G381" s="294"/>
      <c r="H381" s="294"/>
      <c r="I381" s="294"/>
      <c r="J381" s="191"/>
      <c r="K381" s="193">
        <v>472.46</v>
      </c>
      <c r="L381" s="191"/>
      <c r="M381" s="191"/>
      <c r="N381" s="191"/>
      <c r="O381" s="191"/>
      <c r="P381" s="191"/>
      <c r="Q381" s="191"/>
      <c r="R381" s="194"/>
      <c r="T381" s="195"/>
      <c r="U381" s="191"/>
      <c r="V381" s="191"/>
      <c r="W381" s="191"/>
      <c r="X381" s="191"/>
      <c r="Y381" s="191"/>
      <c r="Z381" s="191"/>
      <c r="AA381" s="196"/>
      <c r="AT381" s="197" t="s">
        <v>279</v>
      </c>
      <c r="AU381" s="197" t="s">
        <v>108</v>
      </c>
      <c r="AV381" s="12" t="s">
        <v>276</v>
      </c>
      <c r="AW381" s="12" t="s">
        <v>40</v>
      </c>
      <c r="AX381" s="12" t="s">
        <v>90</v>
      </c>
      <c r="AY381" s="197" t="s">
        <v>271</v>
      </c>
    </row>
    <row r="382" spans="2:65" s="1" customFormat="1" ht="28.9" customHeight="1">
      <c r="B382" s="38"/>
      <c r="C382" s="206" t="s">
        <v>766</v>
      </c>
      <c r="D382" s="206" t="s">
        <v>381</v>
      </c>
      <c r="E382" s="207" t="s">
        <v>767</v>
      </c>
      <c r="F382" s="289" t="s">
        <v>768</v>
      </c>
      <c r="G382" s="289"/>
      <c r="H382" s="289"/>
      <c r="I382" s="289"/>
      <c r="J382" s="208" t="s">
        <v>360</v>
      </c>
      <c r="K382" s="209">
        <v>-2.0539999999999998</v>
      </c>
      <c r="L382" s="290">
        <v>0</v>
      </c>
      <c r="M382" s="291"/>
      <c r="N382" s="292">
        <f>ROUND(L382*K382,1)</f>
        <v>0</v>
      </c>
      <c r="O382" s="273"/>
      <c r="P382" s="273"/>
      <c r="Q382" s="273"/>
      <c r="R382" s="40"/>
      <c r="T382" s="171" t="s">
        <v>22</v>
      </c>
      <c r="U382" s="47" t="s">
        <v>50</v>
      </c>
      <c r="V382" s="39"/>
      <c r="W382" s="172">
        <f>V382*K382</f>
        <v>0</v>
      </c>
      <c r="X382" s="172">
        <v>1</v>
      </c>
      <c r="Y382" s="172">
        <f>X382*K382</f>
        <v>-2.0539999999999998</v>
      </c>
      <c r="Z382" s="172">
        <v>0</v>
      </c>
      <c r="AA382" s="173">
        <f>Z382*K382</f>
        <v>0</v>
      </c>
      <c r="AR382" s="21" t="s">
        <v>320</v>
      </c>
      <c r="AT382" s="21" t="s">
        <v>381</v>
      </c>
      <c r="AU382" s="21" t="s">
        <v>108</v>
      </c>
      <c r="AY382" s="21" t="s">
        <v>271</v>
      </c>
      <c r="BE382" s="108">
        <f>IF(U382="základní",N382,0)</f>
        <v>0</v>
      </c>
      <c r="BF382" s="108">
        <f>IF(U382="snížená",N382,0)</f>
        <v>0</v>
      </c>
      <c r="BG382" s="108">
        <f>IF(U382="zákl. přenesená",N382,0)</f>
        <v>0</v>
      </c>
      <c r="BH382" s="108">
        <f>IF(U382="sníž. přenesená",N382,0)</f>
        <v>0</v>
      </c>
      <c r="BI382" s="108">
        <f>IF(U382="nulová",N382,0)</f>
        <v>0</v>
      </c>
      <c r="BJ382" s="21" t="s">
        <v>90</v>
      </c>
      <c r="BK382" s="108">
        <f>ROUND(L382*K382,1)</f>
        <v>0</v>
      </c>
      <c r="BL382" s="21" t="s">
        <v>276</v>
      </c>
      <c r="BM382" s="21" t="s">
        <v>769</v>
      </c>
    </row>
    <row r="383" spans="2:65" s="10" customFormat="1" ht="28.9" customHeight="1">
      <c r="B383" s="174"/>
      <c r="C383" s="175"/>
      <c r="D383" s="175"/>
      <c r="E383" s="176" t="s">
        <v>22</v>
      </c>
      <c r="F383" s="287" t="s">
        <v>770</v>
      </c>
      <c r="G383" s="288"/>
      <c r="H383" s="288"/>
      <c r="I383" s="288"/>
      <c r="J383" s="175"/>
      <c r="K383" s="177">
        <v>-2.0539999999999998</v>
      </c>
      <c r="L383" s="175"/>
      <c r="M383" s="175"/>
      <c r="N383" s="175"/>
      <c r="O383" s="175"/>
      <c r="P383" s="175"/>
      <c r="Q383" s="175"/>
      <c r="R383" s="178"/>
      <c r="T383" s="179"/>
      <c r="U383" s="175"/>
      <c r="V383" s="175"/>
      <c r="W383" s="175"/>
      <c r="X383" s="175"/>
      <c r="Y383" s="175"/>
      <c r="Z383" s="175"/>
      <c r="AA383" s="180"/>
      <c r="AT383" s="181" t="s">
        <v>279</v>
      </c>
      <c r="AU383" s="181" t="s">
        <v>108</v>
      </c>
      <c r="AV383" s="10" t="s">
        <v>108</v>
      </c>
      <c r="AW383" s="10" t="s">
        <v>40</v>
      </c>
      <c r="AX383" s="10" t="s">
        <v>90</v>
      </c>
      <c r="AY383" s="181" t="s">
        <v>271</v>
      </c>
    </row>
    <row r="384" spans="2:65" s="1" customFormat="1" ht="28.9" customHeight="1">
      <c r="B384" s="38"/>
      <c r="C384" s="206" t="s">
        <v>771</v>
      </c>
      <c r="D384" s="206" t="s">
        <v>381</v>
      </c>
      <c r="E384" s="207" t="s">
        <v>772</v>
      </c>
      <c r="F384" s="289" t="s">
        <v>773</v>
      </c>
      <c r="G384" s="289"/>
      <c r="H384" s="289"/>
      <c r="I384" s="289"/>
      <c r="J384" s="208" t="s">
        <v>774</v>
      </c>
      <c r="K384" s="209">
        <v>31.937999999999999</v>
      </c>
      <c r="L384" s="290">
        <v>0</v>
      </c>
      <c r="M384" s="291"/>
      <c r="N384" s="292">
        <f>ROUND(L384*K384,1)</f>
        <v>0</v>
      </c>
      <c r="O384" s="273"/>
      <c r="P384" s="273"/>
      <c r="Q384" s="273"/>
      <c r="R384" s="40"/>
      <c r="T384" s="171" t="s">
        <v>22</v>
      </c>
      <c r="U384" s="47" t="s">
        <v>50</v>
      </c>
      <c r="V384" s="39"/>
      <c r="W384" s="172">
        <f>V384*K384</f>
        <v>0</v>
      </c>
      <c r="X384" s="172">
        <v>3.5000000000000003E-2</v>
      </c>
      <c r="Y384" s="172">
        <f>X384*K384</f>
        <v>1.1178300000000001</v>
      </c>
      <c r="Z384" s="172">
        <v>0</v>
      </c>
      <c r="AA384" s="173">
        <f>Z384*K384</f>
        <v>0</v>
      </c>
      <c r="AR384" s="21" t="s">
        <v>320</v>
      </c>
      <c r="AT384" s="21" t="s">
        <v>381</v>
      </c>
      <c r="AU384" s="21" t="s">
        <v>108</v>
      </c>
      <c r="AY384" s="21" t="s">
        <v>271</v>
      </c>
      <c r="BE384" s="108">
        <f>IF(U384="základní",N384,0)</f>
        <v>0</v>
      </c>
      <c r="BF384" s="108">
        <f>IF(U384="snížená",N384,0)</f>
        <v>0</v>
      </c>
      <c r="BG384" s="108">
        <f>IF(U384="zákl. přenesená",N384,0)</f>
        <v>0</v>
      </c>
      <c r="BH384" s="108">
        <f>IF(U384="sníž. přenesená",N384,0)</f>
        <v>0</v>
      </c>
      <c r="BI384" s="108">
        <f>IF(U384="nulová",N384,0)</f>
        <v>0</v>
      </c>
      <c r="BJ384" s="21" t="s">
        <v>90</v>
      </c>
      <c r="BK384" s="108">
        <f>ROUND(L384*K384,1)</f>
        <v>0</v>
      </c>
      <c r="BL384" s="21" t="s">
        <v>276</v>
      </c>
      <c r="BM384" s="21" t="s">
        <v>775</v>
      </c>
    </row>
    <row r="385" spans="2:51" s="13" customFormat="1" ht="20.45" customHeight="1">
      <c r="B385" s="198"/>
      <c r="C385" s="199"/>
      <c r="D385" s="199"/>
      <c r="E385" s="200" t="s">
        <v>22</v>
      </c>
      <c r="F385" s="285" t="s">
        <v>776</v>
      </c>
      <c r="G385" s="286"/>
      <c r="H385" s="286"/>
      <c r="I385" s="286"/>
      <c r="J385" s="199"/>
      <c r="K385" s="201" t="s">
        <v>22</v>
      </c>
      <c r="L385" s="199"/>
      <c r="M385" s="199"/>
      <c r="N385" s="199"/>
      <c r="O385" s="199"/>
      <c r="P385" s="199"/>
      <c r="Q385" s="199"/>
      <c r="R385" s="202"/>
      <c r="T385" s="203"/>
      <c r="U385" s="199"/>
      <c r="V385" s="199"/>
      <c r="W385" s="199"/>
      <c r="X385" s="199"/>
      <c r="Y385" s="199"/>
      <c r="Z385" s="199"/>
      <c r="AA385" s="204"/>
      <c r="AT385" s="205" t="s">
        <v>279</v>
      </c>
      <c r="AU385" s="205" t="s">
        <v>108</v>
      </c>
      <c r="AV385" s="13" t="s">
        <v>90</v>
      </c>
      <c r="AW385" s="13" t="s">
        <v>40</v>
      </c>
      <c r="AX385" s="13" t="s">
        <v>85</v>
      </c>
      <c r="AY385" s="205" t="s">
        <v>271</v>
      </c>
    </row>
    <row r="386" spans="2:51" s="13" customFormat="1" ht="28.9" customHeight="1">
      <c r="B386" s="198"/>
      <c r="C386" s="199"/>
      <c r="D386" s="199"/>
      <c r="E386" s="200" t="s">
        <v>22</v>
      </c>
      <c r="F386" s="279" t="s">
        <v>777</v>
      </c>
      <c r="G386" s="280"/>
      <c r="H386" s="280"/>
      <c r="I386" s="280"/>
      <c r="J386" s="199"/>
      <c r="K386" s="201" t="s">
        <v>22</v>
      </c>
      <c r="L386" s="199"/>
      <c r="M386" s="199"/>
      <c r="N386" s="199"/>
      <c r="O386" s="199"/>
      <c r="P386" s="199"/>
      <c r="Q386" s="199"/>
      <c r="R386" s="202"/>
      <c r="T386" s="203"/>
      <c r="U386" s="199"/>
      <c r="V386" s="199"/>
      <c r="W386" s="199"/>
      <c r="X386" s="199"/>
      <c r="Y386" s="199"/>
      <c r="Z386" s="199"/>
      <c r="AA386" s="204"/>
      <c r="AT386" s="205" t="s">
        <v>279</v>
      </c>
      <c r="AU386" s="205" t="s">
        <v>108</v>
      </c>
      <c r="AV386" s="13" t="s">
        <v>90</v>
      </c>
      <c r="AW386" s="13" t="s">
        <v>40</v>
      </c>
      <c r="AX386" s="13" t="s">
        <v>85</v>
      </c>
      <c r="AY386" s="205" t="s">
        <v>271</v>
      </c>
    </row>
    <row r="387" spans="2:51" s="13" customFormat="1" ht="28.9" customHeight="1">
      <c r="B387" s="198"/>
      <c r="C387" s="199"/>
      <c r="D387" s="199"/>
      <c r="E387" s="200" t="s">
        <v>22</v>
      </c>
      <c r="F387" s="279" t="s">
        <v>778</v>
      </c>
      <c r="G387" s="280"/>
      <c r="H387" s="280"/>
      <c r="I387" s="280"/>
      <c r="J387" s="199"/>
      <c r="K387" s="201" t="s">
        <v>22</v>
      </c>
      <c r="L387" s="199"/>
      <c r="M387" s="199"/>
      <c r="N387" s="199"/>
      <c r="O387" s="199"/>
      <c r="P387" s="199"/>
      <c r="Q387" s="199"/>
      <c r="R387" s="202"/>
      <c r="T387" s="203"/>
      <c r="U387" s="199"/>
      <c r="V387" s="199"/>
      <c r="W387" s="199"/>
      <c r="X387" s="199"/>
      <c r="Y387" s="199"/>
      <c r="Z387" s="199"/>
      <c r="AA387" s="204"/>
      <c r="AT387" s="205" t="s">
        <v>279</v>
      </c>
      <c r="AU387" s="205" t="s">
        <v>108</v>
      </c>
      <c r="AV387" s="13" t="s">
        <v>90</v>
      </c>
      <c r="AW387" s="13" t="s">
        <v>40</v>
      </c>
      <c r="AX387" s="13" t="s">
        <v>85</v>
      </c>
      <c r="AY387" s="205" t="s">
        <v>271</v>
      </c>
    </row>
    <row r="388" spans="2:51" s="13" customFormat="1" ht="20.45" customHeight="1">
      <c r="B388" s="198"/>
      <c r="C388" s="199"/>
      <c r="D388" s="199"/>
      <c r="E388" s="200" t="s">
        <v>22</v>
      </c>
      <c r="F388" s="279" t="s">
        <v>779</v>
      </c>
      <c r="G388" s="280"/>
      <c r="H388" s="280"/>
      <c r="I388" s="280"/>
      <c r="J388" s="199"/>
      <c r="K388" s="201" t="s">
        <v>22</v>
      </c>
      <c r="L388" s="199"/>
      <c r="M388" s="199"/>
      <c r="N388" s="199"/>
      <c r="O388" s="199"/>
      <c r="P388" s="199"/>
      <c r="Q388" s="199"/>
      <c r="R388" s="202"/>
      <c r="T388" s="203"/>
      <c r="U388" s="199"/>
      <c r="V388" s="199"/>
      <c r="W388" s="199"/>
      <c r="X388" s="199"/>
      <c r="Y388" s="199"/>
      <c r="Z388" s="199"/>
      <c r="AA388" s="204"/>
      <c r="AT388" s="205" t="s">
        <v>279</v>
      </c>
      <c r="AU388" s="205" t="s">
        <v>108</v>
      </c>
      <c r="AV388" s="13" t="s">
        <v>90</v>
      </c>
      <c r="AW388" s="13" t="s">
        <v>40</v>
      </c>
      <c r="AX388" s="13" t="s">
        <v>85</v>
      </c>
      <c r="AY388" s="205" t="s">
        <v>271</v>
      </c>
    </row>
    <row r="389" spans="2:51" s="13" customFormat="1" ht="20.45" customHeight="1">
      <c r="B389" s="198"/>
      <c r="C389" s="199"/>
      <c r="D389" s="199"/>
      <c r="E389" s="200" t="s">
        <v>22</v>
      </c>
      <c r="F389" s="279" t="s">
        <v>780</v>
      </c>
      <c r="G389" s="280"/>
      <c r="H389" s="280"/>
      <c r="I389" s="280"/>
      <c r="J389" s="199"/>
      <c r="K389" s="201" t="s">
        <v>22</v>
      </c>
      <c r="L389" s="199"/>
      <c r="M389" s="199"/>
      <c r="N389" s="199"/>
      <c r="O389" s="199"/>
      <c r="P389" s="199"/>
      <c r="Q389" s="199"/>
      <c r="R389" s="202"/>
      <c r="T389" s="203"/>
      <c r="U389" s="199"/>
      <c r="V389" s="199"/>
      <c r="W389" s="199"/>
      <c r="X389" s="199"/>
      <c r="Y389" s="199"/>
      <c r="Z389" s="199"/>
      <c r="AA389" s="204"/>
      <c r="AT389" s="205" t="s">
        <v>279</v>
      </c>
      <c r="AU389" s="205" t="s">
        <v>108</v>
      </c>
      <c r="AV389" s="13" t="s">
        <v>90</v>
      </c>
      <c r="AW389" s="13" t="s">
        <v>40</v>
      </c>
      <c r="AX389" s="13" t="s">
        <v>85</v>
      </c>
      <c r="AY389" s="205" t="s">
        <v>271</v>
      </c>
    </row>
    <row r="390" spans="2:51" s="13" customFormat="1" ht="20.45" customHeight="1">
      <c r="B390" s="198"/>
      <c r="C390" s="199"/>
      <c r="D390" s="199"/>
      <c r="E390" s="200" t="s">
        <v>22</v>
      </c>
      <c r="F390" s="279" t="s">
        <v>781</v>
      </c>
      <c r="G390" s="280"/>
      <c r="H390" s="280"/>
      <c r="I390" s="280"/>
      <c r="J390" s="199"/>
      <c r="K390" s="201" t="s">
        <v>22</v>
      </c>
      <c r="L390" s="199"/>
      <c r="M390" s="199"/>
      <c r="N390" s="199"/>
      <c r="O390" s="199"/>
      <c r="P390" s="199"/>
      <c r="Q390" s="199"/>
      <c r="R390" s="202"/>
      <c r="T390" s="203"/>
      <c r="U390" s="199"/>
      <c r="V390" s="199"/>
      <c r="W390" s="199"/>
      <c r="X390" s="199"/>
      <c r="Y390" s="199"/>
      <c r="Z390" s="199"/>
      <c r="AA390" s="204"/>
      <c r="AT390" s="205" t="s">
        <v>279</v>
      </c>
      <c r="AU390" s="205" t="s">
        <v>108</v>
      </c>
      <c r="AV390" s="13" t="s">
        <v>90</v>
      </c>
      <c r="AW390" s="13" t="s">
        <v>40</v>
      </c>
      <c r="AX390" s="13" t="s">
        <v>85</v>
      </c>
      <c r="AY390" s="205" t="s">
        <v>271</v>
      </c>
    </row>
    <row r="391" spans="2:51" s="13" customFormat="1" ht="20.45" customHeight="1">
      <c r="B391" s="198"/>
      <c r="C391" s="199"/>
      <c r="D391" s="199"/>
      <c r="E391" s="200" t="s">
        <v>22</v>
      </c>
      <c r="F391" s="279" t="s">
        <v>782</v>
      </c>
      <c r="G391" s="280"/>
      <c r="H391" s="280"/>
      <c r="I391" s="280"/>
      <c r="J391" s="199"/>
      <c r="K391" s="201" t="s">
        <v>22</v>
      </c>
      <c r="L391" s="199"/>
      <c r="M391" s="199"/>
      <c r="N391" s="199"/>
      <c r="O391" s="199"/>
      <c r="P391" s="199"/>
      <c r="Q391" s="199"/>
      <c r="R391" s="202"/>
      <c r="T391" s="203"/>
      <c r="U391" s="199"/>
      <c r="V391" s="199"/>
      <c r="W391" s="199"/>
      <c r="X391" s="199"/>
      <c r="Y391" s="199"/>
      <c r="Z391" s="199"/>
      <c r="AA391" s="204"/>
      <c r="AT391" s="205" t="s">
        <v>279</v>
      </c>
      <c r="AU391" s="205" t="s">
        <v>108</v>
      </c>
      <c r="AV391" s="13" t="s">
        <v>90</v>
      </c>
      <c r="AW391" s="13" t="s">
        <v>40</v>
      </c>
      <c r="AX391" s="13" t="s">
        <v>85</v>
      </c>
      <c r="AY391" s="205" t="s">
        <v>271</v>
      </c>
    </row>
    <row r="392" spans="2:51" s="13" customFormat="1" ht="20.45" customHeight="1">
      <c r="B392" s="198"/>
      <c r="C392" s="199"/>
      <c r="D392" s="199"/>
      <c r="E392" s="200" t="s">
        <v>22</v>
      </c>
      <c r="F392" s="279" t="s">
        <v>783</v>
      </c>
      <c r="G392" s="280"/>
      <c r="H392" s="280"/>
      <c r="I392" s="280"/>
      <c r="J392" s="199"/>
      <c r="K392" s="201" t="s">
        <v>22</v>
      </c>
      <c r="L392" s="199"/>
      <c r="M392" s="199"/>
      <c r="N392" s="199"/>
      <c r="O392" s="199"/>
      <c r="P392" s="199"/>
      <c r="Q392" s="199"/>
      <c r="R392" s="202"/>
      <c r="T392" s="203"/>
      <c r="U392" s="199"/>
      <c r="V392" s="199"/>
      <c r="W392" s="199"/>
      <c r="X392" s="199"/>
      <c r="Y392" s="199"/>
      <c r="Z392" s="199"/>
      <c r="AA392" s="204"/>
      <c r="AT392" s="205" t="s">
        <v>279</v>
      </c>
      <c r="AU392" s="205" t="s">
        <v>108</v>
      </c>
      <c r="AV392" s="13" t="s">
        <v>90</v>
      </c>
      <c r="AW392" s="13" t="s">
        <v>40</v>
      </c>
      <c r="AX392" s="13" t="s">
        <v>85</v>
      </c>
      <c r="AY392" s="205" t="s">
        <v>271</v>
      </c>
    </row>
    <row r="393" spans="2:51" s="13" customFormat="1" ht="20.45" customHeight="1">
      <c r="B393" s="198"/>
      <c r="C393" s="199"/>
      <c r="D393" s="199"/>
      <c r="E393" s="200" t="s">
        <v>22</v>
      </c>
      <c r="F393" s="279" t="s">
        <v>784</v>
      </c>
      <c r="G393" s="280"/>
      <c r="H393" s="280"/>
      <c r="I393" s="280"/>
      <c r="J393" s="199"/>
      <c r="K393" s="201" t="s">
        <v>22</v>
      </c>
      <c r="L393" s="199"/>
      <c r="M393" s="199"/>
      <c r="N393" s="199"/>
      <c r="O393" s="199"/>
      <c r="P393" s="199"/>
      <c r="Q393" s="199"/>
      <c r="R393" s="202"/>
      <c r="T393" s="203"/>
      <c r="U393" s="199"/>
      <c r="V393" s="199"/>
      <c r="W393" s="199"/>
      <c r="X393" s="199"/>
      <c r="Y393" s="199"/>
      <c r="Z393" s="199"/>
      <c r="AA393" s="204"/>
      <c r="AT393" s="205" t="s">
        <v>279</v>
      </c>
      <c r="AU393" s="205" t="s">
        <v>108</v>
      </c>
      <c r="AV393" s="13" t="s">
        <v>90</v>
      </c>
      <c r="AW393" s="13" t="s">
        <v>40</v>
      </c>
      <c r="AX393" s="13" t="s">
        <v>85</v>
      </c>
      <c r="AY393" s="205" t="s">
        <v>271</v>
      </c>
    </row>
    <row r="394" spans="2:51" s="13" customFormat="1" ht="28.9" customHeight="1">
      <c r="B394" s="198"/>
      <c r="C394" s="199"/>
      <c r="D394" s="199"/>
      <c r="E394" s="200" t="s">
        <v>22</v>
      </c>
      <c r="F394" s="279" t="s">
        <v>785</v>
      </c>
      <c r="G394" s="280"/>
      <c r="H394" s="280"/>
      <c r="I394" s="280"/>
      <c r="J394" s="199"/>
      <c r="K394" s="201" t="s">
        <v>22</v>
      </c>
      <c r="L394" s="199"/>
      <c r="M394" s="199"/>
      <c r="N394" s="199"/>
      <c r="O394" s="199"/>
      <c r="P394" s="199"/>
      <c r="Q394" s="199"/>
      <c r="R394" s="202"/>
      <c r="T394" s="203"/>
      <c r="U394" s="199"/>
      <c r="V394" s="199"/>
      <c r="W394" s="199"/>
      <c r="X394" s="199"/>
      <c r="Y394" s="199"/>
      <c r="Z394" s="199"/>
      <c r="AA394" s="204"/>
      <c r="AT394" s="205" t="s">
        <v>279</v>
      </c>
      <c r="AU394" s="205" t="s">
        <v>108</v>
      </c>
      <c r="AV394" s="13" t="s">
        <v>90</v>
      </c>
      <c r="AW394" s="13" t="s">
        <v>40</v>
      </c>
      <c r="AX394" s="13" t="s">
        <v>85</v>
      </c>
      <c r="AY394" s="205" t="s">
        <v>271</v>
      </c>
    </row>
    <row r="395" spans="2:51" s="13" customFormat="1" ht="20.45" customHeight="1">
      <c r="B395" s="198"/>
      <c r="C395" s="199"/>
      <c r="D395" s="199"/>
      <c r="E395" s="200" t="s">
        <v>22</v>
      </c>
      <c r="F395" s="279" t="s">
        <v>786</v>
      </c>
      <c r="G395" s="280"/>
      <c r="H395" s="280"/>
      <c r="I395" s="280"/>
      <c r="J395" s="199"/>
      <c r="K395" s="201" t="s">
        <v>22</v>
      </c>
      <c r="L395" s="199"/>
      <c r="M395" s="199"/>
      <c r="N395" s="199"/>
      <c r="O395" s="199"/>
      <c r="P395" s="199"/>
      <c r="Q395" s="199"/>
      <c r="R395" s="202"/>
      <c r="T395" s="203"/>
      <c r="U395" s="199"/>
      <c r="V395" s="199"/>
      <c r="W395" s="199"/>
      <c r="X395" s="199"/>
      <c r="Y395" s="199"/>
      <c r="Z395" s="199"/>
      <c r="AA395" s="204"/>
      <c r="AT395" s="205" t="s">
        <v>279</v>
      </c>
      <c r="AU395" s="205" t="s">
        <v>108</v>
      </c>
      <c r="AV395" s="13" t="s">
        <v>90</v>
      </c>
      <c r="AW395" s="13" t="s">
        <v>40</v>
      </c>
      <c r="AX395" s="13" t="s">
        <v>85</v>
      </c>
      <c r="AY395" s="205" t="s">
        <v>271</v>
      </c>
    </row>
    <row r="396" spans="2:51" s="13" customFormat="1" ht="20.45" customHeight="1">
      <c r="B396" s="198"/>
      <c r="C396" s="199"/>
      <c r="D396" s="199"/>
      <c r="E396" s="200" t="s">
        <v>22</v>
      </c>
      <c r="F396" s="279" t="s">
        <v>787</v>
      </c>
      <c r="G396" s="280"/>
      <c r="H396" s="280"/>
      <c r="I396" s="280"/>
      <c r="J396" s="199"/>
      <c r="K396" s="201" t="s">
        <v>22</v>
      </c>
      <c r="L396" s="199"/>
      <c r="M396" s="199"/>
      <c r="N396" s="199"/>
      <c r="O396" s="199"/>
      <c r="P396" s="199"/>
      <c r="Q396" s="199"/>
      <c r="R396" s="202"/>
      <c r="T396" s="203"/>
      <c r="U396" s="199"/>
      <c r="V396" s="199"/>
      <c r="W396" s="199"/>
      <c r="X396" s="199"/>
      <c r="Y396" s="199"/>
      <c r="Z396" s="199"/>
      <c r="AA396" s="204"/>
      <c r="AT396" s="205" t="s">
        <v>279</v>
      </c>
      <c r="AU396" s="205" t="s">
        <v>108</v>
      </c>
      <c r="AV396" s="13" t="s">
        <v>90</v>
      </c>
      <c r="AW396" s="13" t="s">
        <v>40</v>
      </c>
      <c r="AX396" s="13" t="s">
        <v>85</v>
      </c>
      <c r="AY396" s="205" t="s">
        <v>271</v>
      </c>
    </row>
    <row r="397" spans="2:51" s="13" customFormat="1" ht="20.45" customHeight="1">
      <c r="B397" s="198"/>
      <c r="C397" s="199"/>
      <c r="D397" s="199"/>
      <c r="E397" s="200" t="s">
        <v>22</v>
      </c>
      <c r="F397" s="279" t="s">
        <v>788</v>
      </c>
      <c r="G397" s="280"/>
      <c r="H397" s="280"/>
      <c r="I397" s="280"/>
      <c r="J397" s="199"/>
      <c r="K397" s="201" t="s">
        <v>22</v>
      </c>
      <c r="L397" s="199"/>
      <c r="M397" s="199"/>
      <c r="N397" s="199"/>
      <c r="O397" s="199"/>
      <c r="P397" s="199"/>
      <c r="Q397" s="199"/>
      <c r="R397" s="202"/>
      <c r="T397" s="203"/>
      <c r="U397" s="199"/>
      <c r="V397" s="199"/>
      <c r="W397" s="199"/>
      <c r="X397" s="199"/>
      <c r="Y397" s="199"/>
      <c r="Z397" s="199"/>
      <c r="AA397" s="204"/>
      <c r="AT397" s="205" t="s">
        <v>279</v>
      </c>
      <c r="AU397" s="205" t="s">
        <v>108</v>
      </c>
      <c r="AV397" s="13" t="s">
        <v>90</v>
      </c>
      <c r="AW397" s="13" t="s">
        <v>40</v>
      </c>
      <c r="AX397" s="13" t="s">
        <v>85</v>
      </c>
      <c r="AY397" s="205" t="s">
        <v>271</v>
      </c>
    </row>
    <row r="398" spans="2:51" s="13" customFormat="1" ht="28.9" customHeight="1">
      <c r="B398" s="198"/>
      <c r="C398" s="199"/>
      <c r="D398" s="199"/>
      <c r="E398" s="200" t="s">
        <v>22</v>
      </c>
      <c r="F398" s="279" t="s">
        <v>789</v>
      </c>
      <c r="G398" s="280"/>
      <c r="H398" s="280"/>
      <c r="I398" s="280"/>
      <c r="J398" s="199"/>
      <c r="K398" s="201" t="s">
        <v>22</v>
      </c>
      <c r="L398" s="199"/>
      <c r="M398" s="199"/>
      <c r="N398" s="199"/>
      <c r="O398" s="199"/>
      <c r="P398" s="199"/>
      <c r="Q398" s="199"/>
      <c r="R398" s="202"/>
      <c r="T398" s="203"/>
      <c r="U398" s="199"/>
      <c r="V398" s="199"/>
      <c r="W398" s="199"/>
      <c r="X398" s="199"/>
      <c r="Y398" s="199"/>
      <c r="Z398" s="199"/>
      <c r="AA398" s="204"/>
      <c r="AT398" s="205" t="s">
        <v>279</v>
      </c>
      <c r="AU398" s="205" t="s">
        <v>108</v>
      </c>
      <c r="AV398" s="13" t="s">
        <v>90</v>
      </c>
      <c r="AW398" s="13" t="s">
        <v>40</v>
      </c>
      <c r="AX398" s="13" t="s">
        <v>85</v>
      </c>
      <c r="AY398" s="205" t="s">
        <v>271</v>
      </c>
    </row>
    <row r="399" spans="2:51" s="13" customFormat="1" ht="28.9" customHeight="1">
      <c r="B399" s="198"/>
      <c r="C399" s="199"/>
      <c r="D399" s="199"/>
      <c r="E399" s="200" t="s">
        <v>22</v>
      </c>
      <c r="F399" s="279" t="s">
        <v>790</v>
      </c>
      <c r="G399" s="280"/>
      <c r="H399" s="280"/>
      <c r="I399" s="280"/>
      <c r="J399" s="199"/>
      <c r="K399" s="201" t="s">
        <v>22</v>
      </c>
      <c r="L399" s="199"/>
      <c r="M399" s="199"/>
      <c r="N399" s="199"/>
      <c r="O399" s="199"/>
      <c r="P399" s="199"/>
      <c r="Q399" s="199"/>
      <c r="R399" s="202"/>
      <c r="T399" s="203"/>
      <c r="U399" s="199"/>
      <c r="V399" s="199"/>
      <c r="W399" s="199"/>
      <c r="X399" s="199"/>
      <c r="Y399" s="199"/>
      <c r="Z399" s="199"/>
      <c r="AA399" s="204"/>
      <c r="AT399" s="205" t="s">
        <v>279</v>
      </c>
      <c r="AU399" s="205" t="s">
        <v>108</v>
      </c>
      <c r="AV399" s="13" t="s">
        <v>90</v>
      </c>
      <c r="AW399" s="13" t="s">
        <v>40</v>
      </c>
      <c r="AX399" s="13" t="s">
        <v>85</v>
      </c>
      <c r="AY399" s="205" t="s">
        <v>271</v>
      </c>
    </row>
    <row r="400" spans="2:51" s="13" customFormat="1" ht="20.45" customHeight="1">
      <c r="B400" s="198"/>
      <c r="C400" s="199"/>
      <c r="D400" s="199"/>
      <c r="E400" s="200" t="s">
        <v>22</v>
      </c>
      <c r="F400" s="279" t="s">
        <v>791</v>
      </c>
      <c r="G400" s="280"/>
      <c r="H400" s="280"/>
      <c r="I400" s="280"/>
      <c r="J400" s="199"/>
      <c r="K400" s="201" t="s">
        <v>22</v>
      </c>
      <c r="L400" s="199"/>
      <c r="M400" s="199"/>
      <c r="N400" s="199"/>
      <c r="O400" s="199"/>
      <c r="P400" s="199"/>
      <c r="Q400" s="199"/>
      <c r="R400" s="202"/>
      <c r="T400" s="203"/>
      <c r="U400" s="199"/>
      <c r="V400" s="199"/>
      <c r="W400" s="199"/>
      <c r="X400" s="199"/>
      <c r="Y400" s="199"/>
      <c r="Z400" s="199"/>
      <c r="AA400" s="204"/>
      <c r="AT400" s="205" t="s">
        <v>279</v>
      </c>
      <c r="AU400" s="205" t="s">
        <v>108</v>
      </c>
      <c r="AV400" s="13" t="s">
        <v>90</v>
      </c>
      <c r="AW400" s="13" t="s">
        <v>40</v>
      </c>
      <c r="AX400" s="13" t="s">
        <v>85</v>
      </c>
      <c r="AY400" s="205" t="s">
        <v>271</v>
      </c>
    </row>
    <row r="401" spans="2:65" s="10" customFormat="1" ht="20.45" customHeight="1">
      <c r="B401" s="174"/>
      <c r="C401" s="175"/>
      <c r="D401" s="175"/>
      <c r="E401" s="176" t="s">
        <v>22</v>
      </c>
      <c r="F401" s="281" t="s">
        <v>792</v>
      </c>
      <c r="G401" s="282"/>
      <c r="H401" s="282"/>
      <c r="I401" s="282"/>
      <c r="J401" s="175"/>
      <c r="K401" s="177">
        <v>31.937999999999999</v>
      </c>
      <c r="L401" s="175"/>
      <c r="M401" s="175"/>
      <c r="N401" s="175"/>
      <c r="O401" s="175"/>
      <c r="P401" s="175"/>
      <c r="Q401" s="175"/>
      <c r="R401" s="178"/>
      <c r="T401" s="179"/>
      <c r="U401" s="175"/>
      <c r="V401" s="175"/>
      <c r="W401" s="175"/>
      <c r="X401" s="175"/>
      <c r="Y401" s="175"/>
      <c r="Z401" s="175"/>
      <c r="AA401" s="180"/>
      <c r="AT401" s="181" t="s">
        <v>279</v>
      </c>
      <c r="AU401" s="181" t="s">
        <v>108</v>
      </c>
      <c r="AV401" s="10" t="s">
        <v>108</v>
      </c>
      <c r="AW401" s="10" t="s">
        <v>40</v>
      </c>
      <c r="AX401" s="10" t="s">
        <v>90</v>
      </c>
      <c r="AY401" s="181" t="s">
        <v>271</v>
      </c>
    </row>
    <row r="402" spans="2:65" s="1" customFormat="1" ht="40.15" customHeight="1">
      <c r="B402" s="38"/>
      <c r="C402" s="167" t="s">
        <v>793</v>
      </c>
      <c r="D402" s="167" t="s">
        <v>272</v>
      </c>
      <c r="E402" s="168" t="s">
        <v>794</v>
      </c>
      <c r="F402" s="283" t="s">
        <v>795</v>
      </c>
      <c r="G402" s="283"/>
      <c r="H402" s="283"/>
      <c r="I402" s="283"/>
      <c r="J402" s="169" t="s">
        <v>275</v>
      </c>
      <c r="K402" s="170">
        <v>86.46</v>
      </c>
      <c r="L402" s="272">
        <v>0</v>
      </c>
      <c r="M402" s="284"/>
      <c r="N402" s="273">
        <f>ROUND(L402*K402,1)</f>
        <v>0</v>
      </c>
      <c r="O402" s="273"/>
      <c r="P402" s="273"/>
      <c r="Q402" s="273"/>
      <c r="R402" s="40"/>
      <c r="T402" s="171" t="s">
        <v>22</v>
      </c>
      <c r="U402" s="47" t="s">
        <v>50</v>
      </c>
      <c r="V402" s="39"/>
      <c r="W402" s="172">
        <f>V402*K402</f>
        <v>0</v>
      </c>
      <c r="X402" s="172">
        <v>4.8900000000000002E-3</v>
      </c>
      <c r="Y402" s="172">
        <f>X402*K402</f>
        <v>0.42278939999999998</v>
      </c>
      <c r="Z402" s="172">
        <v>0</v>
      </c>
      <c r="AA402" s="173">
        <f>Z402*K402</f>
        <v>0</v>
      </c>
      <c r="AR402" s="21" t="s">
        <v>276</v>
      </c>
      <c r="AT402" s="21" t="s">
        <v>272</v>
      </c>
      <c r="AU402" s="21" t="s">
        <v>108</v>
      </c>
      <c r="AY402" s="21" t="s">
        <v>271</v>
      </c>
      <c r="BE402" s="108">
        <f>IF(U402="základní",N402,0)</f>
        <v>0</v>
      </c>
      <c r="BF402" s="108">
        <f>IF(U402="snížená",N402,0)</f>
        <v>0</v>
      </c>
      <c r="BG402" s="108">
        <f>IF(U402="zákl. přenesená",N402,0)</f>
        <v>0</v>
      </c>
      <c r="BH402" s="108">
        <f>IF(U402="sníž. přenesená",N402,0)</f>
        <v>0</v>
      </c>
      <c r="BI402" s="108">
        <f>IF(U402="nulová",N402,0)</f>
        <v>0</v>
      </c>
      <c r="BJ402" s="21" t="s">
        <v>90</v>
      </c>
      <c r="BK402" s="108">
        <f>ROUND(L402*K402,1)</f>
        <v>0</v>
      </c>
      <c r="BL402" s="21" t="s">
        <v>276</v>
      </c>
      <c r="BM402" s="21" t="s">
        <v>796</v>
      </c>
    </row>
    <row r="403" spans="2:65" s="10" customFormat="1" ht="20.45" customHeight="1">
      <c r="B403" s="174"/>
      <c r="C403" s="175"/>
      <c r="D403" s="175"/>
      <c r="E403" s="176" t="s">
        <v>22</v>
      </c>
      <c r="F403" s="287" t="s">
        <v>797</v>
      </c>
      <c r="G403" s="288"/>
      <c r="H403" s="288"/>
      <c r="I403" s="288"/>
      <c r="J403" s="175"/>
      <c r="K403" s="177">
        <v>86.46</v>
      </c>
      <c r="L403" s="175"/>
      <c r="M403" s="175"/>
      <c r="N403" s="175"/>
      <c r="O403" s="175"/>
      <c r="P403" s="175"/>
      <c r="Q403" s="175"/>
      <c r="R403" s="178"/>
      <c r="T403" s="179"/>
      <c r="U403" s="175"/>
      <c r="V403" s="175"/>
      <c r="W403" s="175"/>
      <c r="X403" s="175"/>
      <c r="Y403" s="175"/>
      <c r="Z403" s="175"/>
      <c r="AA403" s="180"/>
      <c r="AT403" s="181" t="s">
        <v>279</v>
      </c>
      <c r="AU403" s="181" t="s">
        <v>108</v>
      </c>
      <c r="AV403" s="10" t="s">
        <v>108</v>
      </c>
      <c r="AW403" s="10" t="s">
        <v>40</v>
      </c>
      <c r="AX403" s="10" t="s">
        <v>90</v>
      </c>
      <c r="AY403" s="181" t="s">
        <v>271</v>
      </c>
    </row>
    <row r="404" spans="2:65" s="1" customFormat="1" ht="28.9" customHeight="1">
      <c r="B404" s="38"/>
      <c r="C404" s="167" t="s">
        <v>798</v>
      </c>
      <c r="D404" s="167" t="s">
        <v>272</v>
      </c>
      <c r="E404" s="168" t="s">
        <v>799</v>
      </c>
      <c r="F404" s="283" t="s">
        <v>800</v>
      </c>
      <c r="G404" s="283"/>
      <c r="H404" s="283"/>
      <c r="I404" s="283"/>
      <c r="J404" s="169" t="s">
        <v>275</v>
      </c>
      <c r="K404" s="170">
        <v>279.45999999999998</v>
      </c>
      <c r="L404" s="272">
        <v>0</v>
      </c>
      <c r="M404" s="284"/>
      <c r="N404" s="273">
        <f>ROUND(L404*K404,1)</f>
        <v>0</v>
      </c>
      <c r="O404" s="273"/>
      <c r="P404" s="273"/>
      <c r="Q404" s="273"/>
      <c r="R404" s="40"/>
      <c r="T404" s="171" t="s">
        <v>22</v>
      </c>
      <c r="U404" s="47" t="s">
        <v>50</v>
      </c>
      <c r="V404" s="39"/>
      <c r="W404" s="172">
        <f>V404*K404</f>
        <v>0</v>
      </c>
      <c r="X404" s="172">
        <v>3.15E-2</v>
      </c>
      <c r="Y404" s="172">
        <f>X404*K404</f>
        <v>8.8029899999999994</v>
      </c>
      <c r="Z404" s="172">
        <v>0</v>
      </c>
      <c r="AA404" s="173">
        <f>Z404*K404</f>
        <v>0</v>
      </c>
      <c r="AR404" s="21" t="s">
        <v>276</v>
      </c>
      <c r="AT404" s="21" t="s">
        <v>272</v>
      </c>
      <c r="AU404" s="21" t="s">
        <v>108</v>
      </c>
      <c r="AY404" s="21" t="s">
        <v>271</v>
      </c>
      <c r="BE404" s="108">
        <f>IF(U404="základní",N404,0)</f>
        <v>0</v>
      </c>
      <c r="BF404" s="108">
        <f>IF(U404="snížená",N404,0)</f>
        <v>0</v>
      </c>
      <c r="BG404" s="108">
        <f>IF(U404="zákl. přenesená",N404,0)</f>
        <v>0</v>
      </c>
      <c r="BH404" s="108">
        <f>IF(U404="sníž. přenesená",N404,0)</f>
        <v>0</v>
      </c>
      <c r="BI404" s="108">
        <f>IF(U404="nulová",N404,0)</f>
        <v>0</v>
      </c>
      <c r="BJ404" s="21" t="s">
        <v>90</v>
      </c>
      <c r="BK404" s="108">
        <f>ROUND(L404*K404,1)</f>
        <v>0</v>
      </c>
      <c r="BL404" s="21" t="s">
        <v>276</v>
      </c>
      <c r="BM404" s="21" t="s">
        <v>801</v>
      </c>
    </row>
    <row r="405" spans="2:65" s="13" customFormat="1" ht="40.15" customHeight="1">
      <c r="B405" s="198"/>
      <c r="C405" s="199"/>
      <c r="D405" s="199"/>
      <c r="E405" s="200" t="s">
        <v>22</v>
      </c>
      <c r="F405" s="285" t="s">
        <v>802</v>
      </c>
      <c r="G405" s="286"/>
      <c r="H405" s="286"/>
      <c r="I405" s="286"/>
      <c r="J405" s="199"/>
      <c r="K405" s="201" t="s">
        <v>22</v>
      </c>
      <c r="L405" s="199"/>
      <c r="M405" s="199"/>
      <c r="N405" s="199"/>
      <c r="O405" s="199"/>
      <c r="P405" s="199"/>
      <c r="Q405" s="199"/>
      <c r="R405" s="202"/>
      <c r="T405" s="203"/>
      <c r="U405" s="199"/>
      <c r="V405" s="199"/>
      <c r="W405" s="199"/>
      <c r="X405" s="199"/>
      <c r="Y405" s="199"/>
      <c r="Z405" s="199"/>
      <c r="AA405" s="204"/>
      <c r="AT405" s="205" t="s">
        <v>279</v>
      </c>
      <c r="AU405" s="205" t="s">
        <v>108</v>
      </c>
      <c r="AV405" s="13" t="s">
        <v>90</v>
      </c>
      <c r="AW405" s="13" t="s">
        <v>40</v>
      </c>
      <c r="AX405" s="13" t="s">
        <v>85</v>
      </c>
      <c r="AY405" s="205" t="s">
        <v>271</v>
      </c>
    </row>
    <row r="406" spans="2:65" s="13" customFormat="1" ht="20.45" customHeight="1">
      <c r="B406" s="198"/>
      <c r="C406" s="199"/>
      <c r="D406" s="199"/>
      <c r="E406" s="200" t="s">
        <v>22</v>
      </c>
      <c r="F406" s="279" t="s">
        <v>803</v>
      </c>
      <c r="G406" s="280"/>
      <c r="H406" s="280"/>
      <c r="I406" s="280"/>
      <c r="J406" s="199"/>
      <c r="K406" s="201" t="s">
        <v>22</v>
      </c>
      <c r="L406" s="199"/>
      <c r="M406" s="199"/>
      <c r="N406" s="199"/>
      <c r="O406" s="199"/>
      <c r="P406" s="199"/>
      <c r="Q406" s="199"/>
      <c r="R406" s="202"/>
      <c r="T406" s="203"/>
      <c r="U406" s="199"/>
      <c r="V406" s="199"/>
      <c r="W406" s="199"/>
      <c r="X406" s="199"/>
      <c r="Y406" s="199"/>
      <c r="Z406" s="199"/>
      <c r="AA406" s="204"/>
      <c r="AT406" s="205" t="s">
        <v>279</v>
      </c>
      <c r="AU406" s="205" t="s">
        <v>108</v>
      </c>
      <c r="AV406" s="13" t="s">
        <v>90</v>
      </c>
      <c r="AW406" s="13" t="s">
        <v>40</v>
      </c>
      <c r="AX406" s="13" t="s">
        <v>85</v>
      </c>
      <c r="AY406" s="205" t="s">
        <v>271</v>
      </c>
    </row>
    <row r="407" spans="2:65" s="10" customFormat="1" ht="20.45" customHeight="1">
      <c r="B407" s="174"/>
      <c r="C407" s="175"/>
      <c r="D407" s="175"/>
      <c r="E407" s="176" t="s">
        <v>22</v>
      </c>
      <c r="F407" s="281" t="s">
        <v>804</v>
      </c>
      <c r="G407" s="282"/>
      <c r="H407" s="282"/>
      <c r="I407" s="282"/>
      <c r="J407" s="175"/>
      <c r="K407" s="177">
        <v>279.45999999999998</v>
      </c>
      <c r="L407" s="175"/>
      <c r="M407" s="175"/>
      <c r="N407" s="175"/>
      <c r="O407" s="175"/>
      <c r="P407" s="175"/>
      <c r="Q407" s="175"/>
      <c r="R407" s="178"/>
      <c r="T407" s="179"/>
      <c r="U407" s="175"/>
      <c r="V407" s="175"/>
      <c r="W407" s="175"/>
      <c r="X407" s="175"/>
      <c r="Y407" s="175"/>
      <c r="Z407" s="175"/>
      <c r="AA407" s="180"/>
      <c r="AT407" s="181" t="s">
        <v>279</v>
      </c>
      <c r="AU407" s="181" t="s">
        <v>108</v>
      </c>
      <c r="AV407" s="10" t="s">
        <v>108</v>
      </c>
      <c r="AW407" s="10" t="s">
        <v>40</v>
      </c>
      <c r="AX407" s="10" t="s">
        <v>90</v>
      </c>
      <c r="AY407" s="181" t="s">
        <v>271</v>
      </c>
    </row>
    <row r="408" spans="2:65" s="1" customFormat="1" ht="40.15" customHeight="1">
      <c r="B408" s="38"/>
      <c r="C408" s="167" t="s">
        <v>805</v>
      </c>
      <c r="D408" s="167" t="s">
        <v>272</v>
      </c>
      <c r="E408" s="168" t="s">
        <v>806</v>
      </c>
      <c r="F408" s="283" t="s">
        <v>807</v>
      </c>
      <c r="G408" s="283"/>
      <c r="H408" s="283"/>
      <c r="I408" s="283"/>
      <c r="J408" s="169" t="s">
        <v>275</v>
      </c>
      <c r="K408" s="170">
        <v>279.45999999999998</v>
      </c>
      <c r="L408" s="272">
        <v>0</v>
      </c>
      <c r="M408" s="284"/>
      <c r="N408" s="273">
        <f>ROUND(L408*K408,1)</f>
        <v>0</v>
      </c>
      <c r="O408" s="273"/>
      <c r="P408" s="273"/>
      <c r="Q408" s="273"/>
      <c r="R408" s="40"/>
      <c r="T408" s="171" t="s">
        <v>22</v>
      </c>
      <c r="U408" s="47" t="s">
        <v>50</v>
      </c>
      <c r="V408" s="39"/>
      <c r="W408" s="172">
        <f>V408*K408</f>
        <v>0</v>
      </c>
      <c r="X408" s="172">
        <v>1.0500000000000001E-2</v>
      </c>
      <c r="Y408" s="172">
        <f>X408*K408</f>
        <v>2.9343300000000001</v>
      </c>
      <c r="Z408" s="172">
        <v>0</v>
      </c>
      <c r="AA408" s="173">
        <f>Z408*K408</f>
        <v>0</v>
      </c>
      <c r="AR408" s="21" t="s">
        <v>276</v>
      </c>
      <c r="AT408" s="21" t="s">
        <v>272</v>
      </c>
      <c r="AU408" s="21" t="s">
        <v>108</v>
      </c>
      <c r="AY408" s="21" t="s">
        <v>271</v>
      </c>
      <c r="BE408" s="108">
        <f>IF(U408="základní",N408,0)</f>
        <v>0</v>
      </c>
      <c r="BF408" s="108">
        <f>IF(U408="snížená",N408,0)</f>
        <v>0</v>
      </c>
      <c r="BG408" s="108">
        <f>IF(U408="zákl. přenesená",N408,0)</f>
        <v>0</v>
      </c>
      <c r="BH408" s="108">
        <f>IF(U408="sníž. přenesená",N408,0)</f>
        <v>0</v>
      </c>
      <c r="BI408" s="108">
        <f>IF(U408="nulová",N408,0)</f>
        <v>0</v>
      </c>
      <c r="BJ408" s="21" t="s">
        <v>90</v>
      </c>
      <c r="BK408" s="108">
        <f>ROUND(L408*K408,1)</f>
        <v>0</v>
      </c>
      <c r="BL408" s="21" t="s">
        <v>276</v>
      </c>
      <c r="BM408" s="21" t="s">
        <v>808</v>
      </c>
    </row>
    <row r="409" spans="2:65" s="13" customFormat="1" ht="40.15" customHeight="1">
      <c r="B409" s="198"/>
      <c r="C409" s="199"/>
      <c r="D409" s="199"/>
      <c r="E409" s="200" t="s">
        <v>22</v>
      </c>
      <c r="F409" s="285" t="s">
        <v>802</v>
      </c>
      <c r="G409" s="286"/>
      <c r="H409" s="286"/>
      <c r="I409" s="286"/>
      <c r="J409" s="199"/>
      <c r="K409" s="201" t="s">
        <v>22</v>
      </c>
      <c r="L409" s="199"/>
      <c r="M409" s="199"/>
      <c r="N409" s="199"/>
      <c r="O409" s="199"/>
      <c r="P409" s="199"/>
      <c r="Q409" s="199"/>
      <c r="R409" s="202"/>
      <c r="T409" s="203"/>
      <c r="U409" s="199"/>
      <c r="V409" s="199"/>
      <c r="W409" s="199"/>
      <c r="X409" s="199"/>
      <c r="Y409" s="199"/>
      <c r="Z409" s="199"/>
      <c r="AA409" s="204"/>
      <c r="AT409" s="205" t="s">
        <v>279</v>
      </c>
      <c r="AU409" s="205" t="s">
        <v>108</v>
      </c>
      <c r="AV409" s="13" t="s">
        <v>90</v>
      </c>
      <c r="AW409" s="13" t="s">
        <v>40</v>
      </c>
      <c r="AX409" s="13" t="s">
        <v>85</v>
      </c>
      <c r="AY409" s="205" t="s">
        <v>271</v>
      </c>
    </row>
    <row r="410" spans="2:65" s="13" customFormat="1" ht="20.45" customHeight="1">
      <c r="B410" s="198"/>
      <c r="C410" s="199"/>
      <c r="D410" s="199"/>
      <c r="E410" s="200" t="s">
        <v>22</v>
      </c>
      <c r="F410" s="279" t="s">
        <v>809</v>
      </c>
      <c r="G410" s="280"/>
      <c r="H410" s="280"/>
      <c r="I410" s="280"/>
      <c r="J410" s="199"/>
      <c r="K410" s="201" t="s">
        <v>22</v>
      </c>
      <c r="L410" s="199"/>
      <c r="M410" s="199"/>
      <c r="N410" s="199"/>
      <c r="O410" s="199"/>
      <c r="P410" s="199"/>
      <c r="Q410" s="199"/>
      <c r="R410" s="202"/>
      <c r="T410" s="203"/>
      <c r="U410" s="199"/>
      <c r="V410" s="199"/>
      <c r="W410" s="199"/>
      <c r="X410" s="199"/>
      <c r="Y410" s="199"/>
      <c r="Z410" s="199"/>
      <c r="AA410" s="204"/>
      <c r="AT410" s="205" t="s">
        <v>279</v>
      </c>
      <c r="AU410" s="205" t="s">
        <v>108</v>
      </c>
      <c r="AV410" s="13" t="s">
        <v>90</v>
      </c>
      <c r="AW410" s="13" t="s">
        <v>40</v>
      </c>
      <c r="AX410" s="13" t="s">
        <v>85</v>
      </c>
      <c r="AY410" s="205" t="s">
        <v>271</v>
      </c>
    </row>
    <row r="411" spans="2:65" s="10" customFormat="1" ht="20.45" customHeight="1">
      <c r="B411" s="174"/>
      <c r="C411" s="175"/>
      <c r="D411" s="175"/>
      <c r="E411" s="176" t="s">
        <v>22</v>
      </c>
      <c r="F411" s="281" t="s">
        <v>804</v>
      </c>
      <c r="G411" s="282"/>
      <c r="H411" s="282"/>
      <c r="I411" s="282"/>
      <c r="J411" s="175"/>
      <c r="K411" s="177">
        <v>279.45999999999998</v>
      </c>
      <c r="L411" s="175"/>
      <c r="M411" s="175"/>
      <c r="N411" s="175"/>
      <c r="O411" s="175"/>
      <c r="P411" s="175"/>
      <c r="Q411" s="175"/>
      <c r="R411" s="178"/>
      <c r="T411" s="179"/>
      <c r="U411" s="175"/>
      <c r="V411" s="175"/>
      <c r="W411" s="175"/>
      <c r="X411" s="175"/>
      <c r="Y411" s="175"/>
      <c r="Z411" s="175"/>
      <c r="AA411" s="180"/>
      <c r="AT411" s="181" t="s">
        <v>279</v>
      </c>
      <c r="AU411" s="181" t="s">
        <v>108</v>
      </c>
      <c r="AV411" s="10" t="s">
        <v>108</v>
      </c>
      <c r="AW411" s="10" t="s">
        <v>40</v>
      </c>
      <c r="AX411" s="10" t="s">
        <v>90</v>
      </c>
      <c r="AY411" s="181" t="s">
        <v>271</v>
      </c>
    </row>
    <row r="412" spans="2:65" s="1" customFormat="1" ht="28.9" customHeight="1">
      <c r="B412" s="38"/>
      <c r="C412" s="206" t="s">
        <v>358</v>
      </c>
      <c r="D412" s="206" t="s">
        <v>381</v>
      </c>
      <c r="E412" s="207" t="s">
        <v>810</v>
      </c>
      <c r="F412" s="289" t="s">
        <v>811</v>
      </c>
      <c r="G412" s="289"/>
      <c r="H412" s="289"/>
      <c r="I412" s="289"/>
      <c r="J412" s="208" t="s">
        <v>446</v>
      </c>
      <c r="K412" s="209">
        <v>-11737.32</v>
      </c>
      <c r="L412" s="290">
        <v>0</v>
      </c>
      <c r="M412" s="291"/>
      <c r="N412" s="292">
        <f>ROUND(L412*K412,1)</f>
        <v>0</v>
      </c>
      <c r="O412" s="273"/>
      <c r="P412" s="273"/>
      <c r="Q412" s="273"/>
      <c r="R412" s="40"/>
      <c r="T412" s="171" t="s">
        <v>22</v>
      </c>
      <c r="U412" s="47" t="s">
        <v>50</v>
      </c>
      <c r="V412" s="39"/>
      <c r="W412" s="172">
        <f>V412*K412</f>
        <v>0</v>
      </c>
      <c r="X412" s="172">
        <v>1E-3</v>
      </c>
      <c r="Y412" s="172">
        <f>X412*K412</f>
        <v>-11.73732</v>
      </c>
      <c r="Z412" s="172">
        <v>0</v>
      </c>
      <c r="AA412" s="173">
        <f>Z412*K412</f>
        <v>0</v>
      </c>
      <c r="AR412" s="21" t="s">
        <v>320</v>
      </c>
      <c r="AT412" s="21" t="s">
        <v>381</v>
      </c>
      <c r="AU412" s="21" t="s">
        <v>108</v>
      </c>
      <c r="AY412" s="21" t="s">
        <v>271</v>
      </c>
      <c r="BE412" s="108">
        <f>IF(U412="základní",N412,0)</f>
        <v>0</v>
      </c>
      <c r="BF412" s="108">
        <f>IF(U412="snížená",N412,0)</f>
        <v>0</v>
      </c>
      <c r="BG412" s="108">
        <f>IF(U412="zákl. přenesená",N412,0)</f>
        <v>0</v>
      </c>
      <c r="BH412" s="108">
        <f>IF(U412="sníž. přenesená",N412,0)</f>
        <v>0</v>
      </c>
      <c r="BI412" s="108">
        <f>IF(U412="nulová",N412,0)</f>
        <v>0</v>
      </c>
      <c r="BJ412" s="21" t="s">
        <v>90</v>
      </c>
      <c r="BK412" s="108">
        <f>ROUND(L412*K412,1)</f>
        <v>0</v>
      </c>
      <c r="BL412" s="21" t="s">
        <v>276</v>
      </c>
      <c r="BM412" s="21" t="s">
        <v>812</v>
      </c>
    </row>
    <row r="413" spans="2:65" s="13" customFormat="1" ht="28.9" customHeight="1">
      <c r="B413" s="198"/>
      <c r="C413" s="199"/>
      <c r="D413" s="199"/>
      <c r="E413" s="200" t="s">
        <v>22</v>
      </c>
      <c r="F413" s="285" t="s">
        <v>813</v>
      </c>
      <c r="G413" s="286"/>
      <c r="H413" s="286"/>
      <c r="I413" s="286"/>
      <c r="J413" s="199"/>
      <c r="K413" s="201" t="s">
        <v>22</v>
      </c>
      <c r="L413" s="199"/>
      <c r="M413" s="199"/>
      <c r="N413" s="199"/>
      <c r="O413" s="199"/>
      <c r="P413" s="199"/>
      <c r="Q413" s="199"/>
      <c r="R413" s="202"/>
      <c r="T413" s="203"/>
      <c r="U413" s="199"/>
      <c r="V413" s="199"/>
      <c r="W413" s="199"/>
      <c r="X413" s="199"/>
      <c r="Y413" s="199"/>
      <c r="Z413" s="199"/>
      <c r="AA413" s="204"/>
      <c r="AT413" s="205" t="s">
        <v>279</v>
      </c>
      <c r="AU413" s="205" t="s">
        <v>108</v>
      </c>
      <c r="AV413" s="13" t="s">
        <v>90</v>
      </c>
      <c r="AW413" s="13" t="s">
        <v>40</v>
      </c>
      <c r="AX413" s="13" t="s">
        <v>85</v>
      </c>
      <c r="AY413" s="205" t="s">
        <v>271</v>
      </c>
    </row>
    <row r="414" spans="2:65" s="13" customFormat="1" ht="28.9" customHeight="1">
      <c r="B414" s="198"/>
      <c r="C414" s="199"/>
      <c r="D414" s="199"/>
      <c r="E414" s="200" t="s">
        <v>22</v>
      </c>
      <c r="F414" s="279" t="s">
        <v>814</v>
      </c>
      <c r="G414" s="280"/>
      <c r="H414" s="280"/>
      <c r="I414" s="280"/>
      <c r="J414" s="199"/>
      <c r="K414" s="201" t="s">
        <v>22</v>
      </c>
      <c r="L414" s="199"/>
      <c r="M414" s="199"/>
      <c r="N414" s="199"/>
      <c r="O414" s="199"/>
      <c r="P414" s="199"/>
      <c r="Q414" s="199"/>
      <c r="R414" s="202"/>
      <c r="T414" s="203"/>
      <c r="U414" s="199"/>
      <c r="V414" s="199"/>
      <c r="W414" s="199"/>
      <c r="X414" s="199"/>
      <c r="Y414" s="199"/>
      <c r="Z414" s="199"/>
      <c r="AA414" s="204"/>
      <c r="AT414" s="205" t="s">
        <v>279</v>
      </c>
      <c r="AU414" s="205" t="s">
        <v>108</v>
      </c>
      <c r="AV414" s="13" t="s">
        <v>90</v>
      </c>
      <c r="AW414" s="13" t="s">
        <v>40</v>
      </c>
      <c r="AX414" s="13" t="s">
        <v>85</v>
      </c>
      <c r="AY414" s="205" t="s">
        <v>271</v>
      </c>
    </row>
    <row r="415" spans="2:65" s="10" customFormat="1" ht="20.45" customHeight="1">
      <c r="B415" s="174"/>
      <c r="C415" s="175"/>
      <c r="D415" s="175"/>
      <c r="E415" s="176" t="s">
        <v>22</v>
      </c>
      <c r="F415" s="281" t="s">
        <v>815</v>
      </c>
      <c r="G415" s="282"/>
      <c r="H415" s="282"/>
      <c r="I415" s="282"/>
      <c r="J415" s="175"/>
      <c r="K415" s="177">
        <v>-11737.32</v>
      </c>
      <c r="L415" s="175"/>
      <c r="M415" s="175"/>
      <c r="N415" s="175"/>
      <c r="O415" s="175"/>
      <c r="P415" s="175"/>
      <c r="Q415" s="175"/>
      <c r="R415" s="178"/>
      <c r="T415" s="179"/>
      <c r="U415" s="175"/>
      <c r="V415" s="175"/>
      <c r="W415" s="175"/>
      <c r="X415" s="175"/>
      <c r="Y415" s="175"/>
      <c r="Z415" s="175"/>
      <c r="AA415" s="180"/>
      <c r="AT415" s="181" t="s">
        <v>279</v>
      </c>
      <c r="AU415" s="181" t="s">
        <v>108</v>
      </c>
      <c r="AV415" s="10" t="s">
        <v>108</v>
      </c>
      <c r="AW415" s="10" t="s">
        <v>40</v>
      </c>
      <c r="AX415" s="10" t="s">
        <v>90</v>
      </c>
      <c r="AY415" s="181" t="s">
        <v>271</v>
      </c>
    </row>
    <row r="416" spans="2:65" s="1" customFormat="1" ht="51.6" customHeight="1">
      <c r="B416" s="38"/>
      <c r="C416" s="206" t="s">
        <v>816</v>
      </c>
      <c r="D416" s="206" t="s">
        <v>381</v>
      </c>
      <c r="E416" s="207" t="s">
        <v>817</v>
      </c>
      <c r="F416" s="289" t="s">
        <v>818</v>
      </c>
      <c r="G416" s="289"/>
      <c r="H416" s="289"/>
      <c r="I416" s="289"/>
      <c r="J416" s="208" t="s">
        <v>774</v>
      </c>
      <c r="K416" s="209">
        <v>311.13200000000001</v>
      </c>
      <c r="L416" s="290">
        <v>0</v>
      </c>
      <c r="M416" s="291"/>
      <c r="N416" s="292">
        <f>ROUND(L416*K416,1)</f>
        <v>0</v>
      </c>
      <c r="O416" s="273"/>
      <c r="P416" s="273"/>
      <c r="Q416" s="273"/>
      <c r="R416" s="40"/>
      <c r="T416" s="171" t="s">
        <v>22</v>
      </c>
      <c r="U416" s="47" t="s">
        <v>50</v>
      </c>
      <c r="V416" s="39"/>
      <c r="W416" s="172">
        <f>V416*K416</f>
        <v>0</v>
      </c>
      <c r="X416" s="172">
        <v>0.03</v>
      </c>
      <c r="Y416" s="172">
        <f>X416*K416</f>
        <v>9.3339599999999994</v>
      </c>
      <c r="Z416" s="172">
        <v>0</v>
      </c>
      <c r="AA416" s="173">
        <f>Z416*K416</f>
        <v>0</v>
      </c>
      <c r="AR416" s="21" t="s">
        <v>320</v>
      </c>
      <c r="AT416" s="21" t="s">
        <v>381</v>
      </c>
      <c r="AU416" s="21" t="s">
        <v>108</v>
      </c>
      <c r="AY416" s="21" t="s">
        <v>271</v>
      </c>
      <c r="BE416" s="108">
        <f>IF(U416="základní",N416,0)</f>
        <v>0</v>
      </c>
      <c r="BF416" s="108">
        <f>IF(U416="snížená",N416,0)</f>
        <v>0</v>
      </c>
      <c r="BG416" s="108">
        <f>IF(U416="zákl. přenesená",N416,0)</f>
        <v>0</v>
      </c>
      <c r="BH416" s="108">
        <f>IF(U416="sníž. přenesená",N416,0)</f>
        <v>0</v>
      </c>
      <c r="BI416" s="108">
        <f>IF(U416="nulová",N416,0)</f>
        <v>0</v>
      </c>
      <c r="BJ416" s="21" t="s">
        <v>90</v>
      </c>
      <c r="BK416" s="108">
        <f>ROUND(L416*K416,1)</f>
        <v>0</v>
      </c>
      <c r="BL416" s="21" t="s">
        <v>276</v>
      </c>
      <c r="BM416" s="21" t="s">
        <v>819</v>
      </c>
    </row>
    <row r="417" spans="2:65" s="13" customFormat="1" ht="20.45" customHeight="1">
      <c r="B417" s="198"/>
      <c r="C417" s="199"/>
      <c r="D417" s="199"/>
      <c r="E417" s="200" t="s">
        <v>22</v>
      </c>
      <c r="F417" s="285" t="s">
        <v>776</v>
      </c>
      <c r="G417" s="286"/>
      <c r="H417" s="286"/>
      <c r="I417" s="286"/>
      <c r="J417" s="199"/>
      <c r="K417" s="201" t="s">
        <v>22</v>
      </c>
      <c r="L417" s="199"/>
      <c r="M417" s="199"/>
      <c r="N417" s="199"/>
      <c r="O417" s="199"/>
      <c r="P417" s="199"/>
      <c r="Q417" s="199"/>
      <c r="R417" s="202"/>
      <c r="T417" s="203"/>
      <c r="U417" s="199"/>
      <c r="V417" s="199"/>
      <c r="W417" s="199"/>
      <c r="X417" s="199"/>
      <c r="Y417" s="199"/>
      <c r="Z417" s="199"/>
      <c r="AA417" s="204"/>
      <c r="AT417" s="205" t="s">
        <v>279</v>
      </c>
      <c r="AU417" s="205" t="s">
        <v>108</v>
      </c>
      <c r="AV417" s="13" t="s">
        <v>90</v>
      </c>
      <c r="AW417" s="13" t="s">
        <v>40</v>
      </c>
      <c r="AX417" s="13" t="s">
        <v>85</v>
      </c>
      <c r="AY417" s="205" t="s">
        <v>271</v>
      </c>
    </row>
    <row r="418" spans="2:65" s="13" customFormat="1" ht="20.45" customHeight="1">
      <c r="B418" s="198"/>
      <c r="C418" s="199"/>
      <c r="D418" s="199"/>
      <c r="E418" s="200" t="s">
        <v>22</v>
      </c>
      <c r="F418" s="279" t="s">
        <v>820</v>
      </c>
      <c r="G418" s="280"/>
      <c r="H418" s="280"/>
      <c r="I418" s="280"/>
      <c r="J418" s="199"/>
      <c r="K418" s="201" t="s">
        <v>22</v>
      </c>
      <c r="L418" s="199"/>
      <c r="M418" s="199"/>
      <c r="N418" s="199"/>
      <c r="O418" s="199"/>
      <c r="P418" s="199"/>
      <c r="Q418" s="199"/>
      <c r="R418" s="202"/>
      <c r="T418" s="203"/>
      <c r="U418" s="199"/>
      <c r="V418" s="199"/>
      <c r="W418" s="199"/>
      <c r="X418" s="199"/>
      <c r="Y418" s="199"/>
      <c r="Z418" s="199"/>
      <c r="AA418" s="204"/>
      <c r="AT418" s="205" t="s">
        <v>279</v>
      </c>
      <c r="AU418" s="205" t="s">
        <v>108</v>
      </c>
      <c r="AV418" s="13" t="s">
        <v>90</v>
      </c>
      <c r="AW418" s="13" t="s">
        <v>40</v>
      </c>
      <c r="AX418" s="13" t="s">
        <v>85</v>
      </c>
      <c r="AY418" s="205" t="s">
        <v>271</v>
      </c>
    </row>
    <row r="419" spans="2:65" s="13" customFormat="1" ht="20.45" customHeight="1">
      <c r="B419" s="198"/>
      <c r="C419" s="199"/>
      <c r="D419" s="199"/>
      <c r="E419" s="200" t="s">
        <v>22</v>
      </c>
      <c r="F419" s="279" t="s">
        <v>821</v>
      </c>
      <c r="G419" s="280"/>
      <c r="H419" s="280"/>
      <c r="I419" s="280"/>
      <c r="J419" s="199"/>
      <c r="K419" s="201" t="s">
        <v>22</v>
      </c>
      <c r="L419" s="199"/>
      <c r="M419" s="199"/>
      <c r="N419" s="199"/>
      <c r="O419" s="199"/>
      <c r="P419" s="199"/>
      <c r="Q419" s="199"/>
      <c r="R419" s="202"/>
      <c r="T419" s="203"/>
      <c r="U419" s="199"/>
      <c r="V419" s="199"/>
      <c r="W419" s="199"/>
      <c r="X419" s="199"/>
      <c r="Y419" s="199"/>
      <c r="Z419" s="199"/>
      <c r="AA419" s="204"/>
      <c r="AT419" s="205" t="s">
        <v>279</v>
      </c>
      <c r="AU419" s="205" t="s">
        <v>108</v>
      </c>
      <c r="AV419" s="13" t="s">
        <v>90</v>
      </c>
      <c r="AW419" s="13" t="s">
        <v>40</v>
      </c>
      <c r="AX419" s="13" t="s">
        <v>85</v>
      </c>
      <c r="AY419" s="205" t="s">
        <v>271</v>
      </c>
    </row>
    <row r="420" spans="2:65" s="13" customFormat="1" ht="20.45" customHeight="1">
      <c r="B420" s="198"/>
      <c r="C420" s="199"/>
      <c r="D420" s="199"/>
      <c r="E420" s="200" t="s">
        <v>22</v>
      </c>
      <c r="F420" s="279" t="s">
        <v>822</v>
      </c>
      <c r="G420" s="280"/>
      <c r="H420" s="280"/>
      <c r="I420" s="280"/>
      <c r="J420" s="199"/>
      <c r="K420" s="201" t="s">
        <v>22</v>
      </c>
      <c r="L420" s="199"/>
      <c r="M420" s="199"/>
      <c r="N420" s="199"/>
      <c r="O420" s="199"/>
      <c r="P420" s="199"/>
      <c r="Q420" s="199"/>
      <c r="R420" s="202"/>
      <c r="T420" s="203"/>
      <c r="U420" s="199"/>
      <c r="V420" s="199"/>
      <c r="W420" s="199"/>
      <c r="X420" s="199"/>
      <c r="Y420" s="199"/>
      <c r="Z420" s="199"/>
      <c r="AA420" s="204"/>
      <c r="AT420" s="205" t="s">
        <v>279</v>
      </c>
      <c r="AU420" s="205" t="s">
        <v>108</v>
      </c>
      <c r="AV420" s="13" t="s">
        <v>90</v>
      </c>
      <c r="AW420" s="13" t="s">
        <v>40</v>
      </c>
      <c r="AX420" s="13" t="s">
        <v>85</v>
      </c>
      <c r="AY420" s="205" t="s">
        <v>271</v>
      </c>
    </row>
    <row r="421" spans="2:65" s="13" customFormat="1" ht="20.45" customHeight="1">
      <c r="B421" s="198"/>
      <c r="C421" s="199"/>
      <c r="D421" s="199"/>
      <c r="E421" s="200" t="s">
        <v>22</v>
      </c>
      <c r="F421" s="279" t="s">
        <v>823</v>
      </c>
      <c r="G421" s="280"/>
      <c r="H421" s="280"/>
      <c r="I421" s="280"/>
      <c r="J421" s="199"/>
      <c r="K421" s="201" t="s">
        <v>22</v>
      </c>
      <c r="L421" s="199"/>
      <c r="M421" s="199"/>
      <c r="N421" s="199"/>
      <c r="O421" s="199"/>
      <c r="P421" s="199"/>
      <c r="Q421" s="199"/>
      <c r="R421" s="202"/>
      <c r="T421" s="203"/>
      <c r="U421" s="199"/>
      <c r="V421" s="199"/>
      <c r="W421" s="199"/>
      <c r="X421" s="199"/>
      <c r="Y421" s="199"/>
      <c r="Z421" s="199"/>
      <c r="AA421" s="204"/>
      <c r="AT421" s="205" t="s">
        <v>279</v>
      </c>
      <c r="AU421" s="205" t="s">
        <v>108</v>
      </c>
      <c r="AV421" s="13" t="s">
        <v>90</v>
      </c>
      <c r="AW421" s="13" t="s">
        <v>40</v>
      </c>
      <c r="AX421" s="13" t="s">
        <v>85</v>
      </c>
      <c r="AY421" s="205" t="s">
        <v>271</v>
      </c>
    </row>
    <row r="422" spans="2:65" s="13" customFormat="1" ht="20.45" customHeight="1">
      <c r="B422" s="198"/>
      <c r="C422" s="199"/>
      <c r="D422" s="199"/>
      <c r="E422" s="200" t="s">
        <v>22</v>
      </c>
      <c r="F422" s="279" t="s">
        <v>824</v>
      </c>
      <c r="G422" s="280"/>
      <c r="H422" s="280"/>
      <c r="I422" s="280"/>
      <c r="J422" s="199"/>
      <c r="K422" s="201" t="s">
        <v>22</v>
      </c>
      <c r="L422" s="199"/>
      <c r="M422" s="199"/>
      <c r="N422" s="199"/>
      <c r="O422" s="199"/>
      <c r="P422" s="199"/>
      <c r="Q422" s="199"/>
      <c r="R422" s="202"/>
      <c r="T422" s="203"/>
      <c r="U422" s="199"/>
      <c r="V422" s="199"/>
      <c r="W422" s="199"/>
      <c r="X422" s="199"/>
      <c r="Y422" s="199"/>
      <c r="Z422" s="199"/>
      <c r="AA422" s="204"/>
      <c r="AT422" s="205" t="s">
        <v>279</v>
      </c>
      <c r="AU422" s="205" t="s">
        <v>108</v>
      </c>
      <c r="AV422" s="13" t="s">
        <v>90</v>
      </c>
      <c r="AW422" s="13" t="s">
        <v>40</v>
      </c>
      <c r="AX422" s="13" t="s">
        <v>85</v>
      </c>
      <c r="AY422" s="205" t="s">
        <v>271</v>
      </c>
    </row>
    <row r="423" spans="2:65" s="13" customFormat="1" ht="20.45" customHeight="1">
      <c r="B423" s="198"/>
      <c r="C423" s="199"/>
      <c r="D423" s="199"/>
      <c r="E423" s="200" t="s">
        <v>22</v>
      </c>
      <c r="F423" s="279" t="s">
        <v>825</v>
      </c>
      <c r="G423" s="280"/>
      <c r="H423" s="280"/>
      <c r="I423" s="280"/>
      <c r="J423" s="199"/>
      <c r="K423" s="201" t="s">
        <v>22</v>
      </c>
      <c r="L423" s="199"/>
      <c r="M423" s="199"/>
      <c r="N423" s="199"/>
      <c r="O423" s="199"/>
      <c r="P423" s="199"/>
      <c r="Q423" s="199"/>
      <c r="R423" s="202"/>
      <c r="T423" s="203"/>
      <c r="U423" s="199"/>
      <c r="V423" s="199"/>
      <c r="W423" s="199"/>
      <c r="X423" s="199"/>
      <c r="Y423" s="199"/>
      <c r="Z423" s="199"/>
      <c r="AA423" s="204"/>
      <c r="AT423" s="205" t="s">
        <v>279</v>
      </c>
      <c r="AU423" s="205" t="s">
        <v>108</v>
      </c>
      <c r="AV423" s="13" t="s">
        <v>90</v>
      </c>
      <c r="AW423" s="13" t="s">
        <v>40</v>
      </c>
      <c r="AX423" s="13" t="s">
        <v>85</v>
      </c>
      <c r="AY423" s="205" t="s">
        <v>271</v>
      </c>
    </row>
    <row r="424" spans="2:65" s="13" customFormat="1" ht="20.45" customHeight="1">
      <c r="B424" s="198"/>
      <c r="C424" s="199"/>
      <c r="D424" s="199"/>
      <c r="E424" s="200" t="s">
        <v>22</v>
      </c>
      <c r="F424" s="279" t="s">
        <v>826</v>
      </c>
      <c r="G424" s="280"/>
      <c r="H424" s="280"/>
      <c r="I424" s="280"/>
      <c r="J424" s="199"/>
      <c r="K424" s="201" t="s">
        <v>22</v>
      </c>
      <c r="L424" s="199"/>
      <c r="M424" s="199"/>
      <c r="N424" s="199"/>
      <c r="O424" s="199"/>
      <c r="P424" s="199"/>
      <c r="Q424" s="199"/>
      <c r="R424" s="202"/>
      <c r="T424" s="203"/>
      <c r="U424" s="199"/>
      <c r="V424" s="199"/>
      <c r="W424" s="199"/>
      <c r="X424" s="199"/>
      <c r="Y424" s="199"/>
      <c r="Z424" s="199"/>
      <c r="AA424" s="204"/>
      <c r="AT424" s="205" t="s">
        <v>279</v>
      </c>
      <c r="AU424" s="205" t="s">
        <v>108</v>
      </c>
      <c r="AV424" s="13" t="s">
        <v>90</v>
      </c>
      <c r="AW424" s="13" t="s">
        <v>40</v>
      </c>
      <c r="AX424" s="13" t="s">
        <v>85</v>
      </c>
      <c r="AY424" s="205" t="s">
        <v>271</v>
      </c>
    </row>
    <row r="425" spans="2:65" s="13" customFormat="1" ht="20.45" customHeight="1">
      <c r="B425" s="198"/>
      <c r="C425" s="199"/>
      <c r="D425" s="199"/>
      <c r="E425" s="200" t="s">
        <v>22</v>
      </c>
      <c r="F425" s="279" t="s">
        <v>827</v>
      </c>
      <c r="G425" s="280"/>
      <c r="H425" s="280"/>
      <c r="I425" s="280"/>
      <c r="J425" s="199"/>
      <c r="K425" s="201" t="s">
        <v>22</v>
      </c>
      <c r="L425" s="199"/>
      <c r="M425" s="199"/>
      <c r="N425" s="199"/>
      <c r="O425" s="199"/>
      <c r="P425" s="199"/>
      <c r="Q425" s="199"/>
      <c r="R425" s="202"/>
      <c r="T425" s="203"/>
      <c r="U425" s="199"/>
      <c r="V425" s="199"/>
      <c r="W425" s="199"/>
      <c r="X425" s="199"/>
      <c r="Y425" s="199"/>
      <c r="Z425" s="199"/>
      <c r="AA425" s="204"/>
      <c r="AT425" s="205" t="s">
        <v>279</v>
      </c>
      <c r="AU425" s="205" t="s">
        <v>108</v>
      </c>
      <c r="AV425" s="13" t="s">
        <v>90</v>
      </c>
      <c r="AW425" s="13" t="s">
        <v>40</v>
      </c>
      <c r="AX425" s="13" t="s">
        <v>85</v>
      </c>
      <c r="AY425" s="205" t="s">
        <v>271</v>
      </c>
    </row>
    <row r="426" spans="2:65" s="13" customFormat="1" ht="20.45" customHeight="1">
      <c r="B426" s="198"/>
      <c r="C426" s="199"/>
      <c r="D426" s="199"/>
      <c r="E426" s="200" t="s">
        <v>22</v>
      </c>
      <c r="F426" s="279" t="s">
        <v>787</v>
      </c>
      <c r="G426" s="280"/>
      <c r="H426" s="280"/>
      <c r="I426" s="280"/>
      <c r="J426" s="199"/>
      <c r="K426" s="201" t="s">
        <v>22</v>
      </c>
      <c r="L426" s="199"/>
      <c r="M426" s="199"/>
      <c r="N426" s="199"/>
      <c r="O426" s="199"/>
      <c r="P426" s="199"/>
      <c r="Q426" s="199"/>
      <c r="R426" s="202"/>
      <c r="T426" s="203"/>
      <c r="U426" s="199"/>
      <c r="V426" s="199"/>
      <c r="W426" s="199"/>
      <c r="X426" s="199"/>
      <c r="Y426" s="199"/>
      <c r="Z426" s="199"/>
      <c r="AA426" s="204"/>
      <c r="AT426" s="205" t="s">
        <v>279</v>
      </c>
      <c r="AU426" s="205" t="s">
        <v>108</v>
      </c>
      <c r="AV426" s="13" t="s">
        <v>90</v>
      </c>
      <c r="AW426" s="13" t="s">
        <v>40</v>
      </c>
      <c r="AX426" s="13" t="s">
        <v>85</v>
      </c>
      <c r="AY426" s="205" t="s">
        <v>271</v>
      </c>
    </row>
    <row r="427" spans="2:65" s="10" customFormat="1" ht="20.45" customHeight="1">
      <c r="B427" s="174"/>
      <c r="C427" s="175"/>
      <c r="D427" s="175"/>
      <c r="E427" s="176" t="s">
        <v>22</v>
      </c>
      <c r="F427" s="281" t="s">
        <v>828</v>
      </c>
      <c r="G427" s="282"/>
      <c r="H427" s="282"/>
      <c r="I427" s="282"/>
      <c r="J427" s="175"/>
      <c r="K427" s="177">
        <v>311.13200000000001</v>
      </c>
      <c r="L427" s="175"/>
      <c r="M427" s="175"/>
      <c r="N427" s="175"/>
      <c r="O427" s="175"/>
      <c r="P427" s="175"/>
      <c r="Q427" s="175"/>
      <c r="R427" s="178"/>
      <c r="T427" s="179"/>
      <c r="U427" s="175"/>
      <c r="V427" s="175"/>
      <c r="W427" s="175"/>
      <c r="X427" s="175"/>
      <c r="Y427" s="175"/>
      <c r="Z427" s="175"/>
      <c r="AA427" s="180"/>
      <c r="AT427" s="181" t="s">
        <v>279</v>
      </c>
      <c r="AU427" s="181" t="s">
        <v>108</v>
      </c>
      <c r="AV427" s="10" t="s">
        <v>108</v>
      </c>
      <c r="AW427" s="10" t="s">
        <v>40</v>
      </c>
      <c r="AX427" s="10" t="s">
        <v>90</v>
      </c>
      <c r="AY427" s="181" t="s">
        <v>271</v>
      </c>
    </row>
    <row r="428" spans="2:65" s="1" customFormat="1" ht="28.9" customHeight="1">
      <c r="B428" s="38"/>
      <c r="C428" s="167" t="s">
        <v>829</v>
      </c>
      <c r="D428" s="167" t="s">
        <v>272</v>
      </c>
      <c r="E428" s="168" t="s">
        <v>830</v>
      </c>
      <c r="F428" s="283" t="s">
        <v>831</v>
      </c>
      <c r="G428" s="283"/>
      <c r="H428" s="283"/>
      <c r="I428" s="283"/>
      <c r="J428" s="169" t="s">
        <v>275</v>
      </c>
      <c r="K428" s="170">
        <v>193</v>
      </c>
      <c r="L428" s="272">
        <v>0</v>
      </c>
      <c r="M428" s="284"/>
      <c r="N428" s="273">
        <f>ROUND(L428*K428,1)</f>
        <v>0</v>
      </c>
      <c r="O428" s="273"/>
      <c r="P428" s="273"/>
      <c r="Q428" s="273"/>
      <c r="R428" s="40"/>
      <c r="T428" s="171" t="s">
        <v>22</v>
      </c>
      <c r="U428" s="47" t="s">
        <v>50</v>
      </c>
      <c r="V428" s="39"/>
      <c r="W428" s="172">
        <f>V428*K428</f>
        <v>0</v>
      </c>
      <c r="X428" s="172">
        <v>2.3099999999999999E-2</v>
      </c>
      <c r="Y428" s="172">
        <f>X428*K428</f>
        <v>4.4582999999999995</v>
      </c>
      <c r="Z428" s="172">
        <v>0</v>
      </c>
      <c r="AA428" s="173">
        <f>Z428*K428</f>
        <v>0</v>
      </c>
      <c r="AR428" s="21" t="s">
        <v>276</v>
      </c>
      <c r="AT428" s="21" t="s">
        <v>272</v>
      </c>
      <c r="AU428" s="21" t="s">
        <v>108</v>
      </c>
      <c r="AY428" s="21" t="s">
        <v>271</v>
      </c>
      <c r="BE428" s="108">
        <f>IF(U428="základní",N428,0)</f>
        <v>0</v>
      </c>
      <c r="BF428" s="108">
        <f>IF(U428="snížená",N428,0)</f>
        <v>0</v>
      </c>
      <c r="BG428" s="108">
        <f>IF(U428="zákl. přenesená",N428,0)</f>
        <v>0</v>
      </c>
      <c r="BH428" s="108">
        <f>IF(U428="sníž. přenesená",N428,0)</f>
        <v>0</v>
      </c>
      <c r="BI428" s="108">
        <f>IF(U428="nulová",N428,0)</f>
        <v>0</v>
      </c>
      <c r="BJ428" s="21" t="s">
        <v>90</v>
      </c>
      <c r="BK428" s="108">
        <f>ROUND(L428*K428,1)</f>
        <v>0</v>
      </c>
      <c r="BL428" s="21" t="s">
        <v>276</v>
      </c>
      <c r="BM428" s="21" t="s">
        <v>832</v>
      </c>
    </row>
    <row r="429" spans="2:65" s="10" customFormat="1" ht="20.45" customHeight="1">
      <c r="B429" s="174"/>
      <c r="C429" s="175"/>
      <c r="D429" s="175"/>
      <c r="E429" s="176" t="s">
        <v>22</v>
      </c>
      <c r="F429" s="287" t="s">
        <v>833</v>
      </c>
      <c r="G429" s="288"/>
      <c r="H429" s="288"/>
      <c r="I429" s="288"/>
      <c r="J429" s="175"/>
      <c r="K429" s="177">
        <v>193</v>
      </c>
      <c r="L429" s="175"/>
      <c r="M429" s="175"/>
      <c r="N429" s="175"/>
      <c r="O429" s="175"/>
      <c r="P429" s="175"/>
      <c r="Q429" s="175"/>
      <c r="R429" s="178"/>
      <c r="T429" s="179"/>
      <c r="U429" s="175"/>
      <c r="V429" s="175"/>
      <c r="W429" s="175"/>
      <c r="X429" s="175"/>
      <c r="Y429" s="175"/>
      <c r="Z429" s="175"/>
      <c r="AA429" s="180"/>
      <c r="AT429" s="181" t="s">
        <v>279</v>
      </c>
      <c r="AU429" s="181" t="s">
        <v>108</v>
      </c>
      <c r="AV429" s="10" t="s">
        <v>108</v>
      </c>
      <c r="AW429" s="10" t="s">
        <v>40</v>
      </c>
      <c r="AX429" s="10" t="s">
        <v>85</v>
      </c>
      <c r="AY429" s="181" t="s">
        <v>271</v>
      </c>
    </row>
    <row r="430" spans="2:65" s="12" customFormat="1" ht="20.45" customHeight="1">
      <c r="B430" s="190"/>
      <c r="C430" s="191"/>
      <c r="D430" s="191"/>
      <c r="E430" s="192" t="s">
        <v>122</v>
      </c>
      <c r="F430" s="293" t="s">
        <v>283</v>
      </c>
      <c r="G430" s="294"/>
      <c r="H430" s="294"/>
      <c r="I430" s="294"/>
      <c r="J430" s="191"/>
      <c r="K430" s="193">
        <v>193</v>
      </c>
      <c r="L430" s="191"/>
      <c r="M430" s="191"/>
      <c r="N430" s="191"/>
      <c r="O430" s="191"/>
      <c r="P430" s="191"/>
      <c r="Q430" s="191"/>
      <c r="R430" s="194"/>
      <c r="T430" s="195"/>
      <c r="U430" s="191"/>
      <c r="V430" s="191"/>
      <c r="W430" s="191"/>
      <c r="X430" s="191"/>
      <c r="Y430" s="191"/>
      <c r="Z430" s="191"/>
      <c r="AA430" s="196"/>
      <c r="AT430" s="197" t="s">
        <v>279</v>
      </c>
      <c r="AU430" s="197" t="s">
        <v>108</v>
      </c>
      <c r="AV430" s="12" t="s">
        <v>276</v>
      </c>
      <c r="AW430" s="12" t="s">
        <v>40</v>
      </c>
      <c r="AX430" s="12" t="s">
        <v>90</v>
      </c>
      <c r="AY430" s="197" t="s">
        <v>271</v>
      </c>
    </row>
    <row r="431" spans="2:65" s="1" customFormat="1" ht="20.45" customHeight="1">
      <c r="B431" s="38"/>
      <c r="C431" s="167" t="s">
        <v>834</v>
      </c>
      <c r="D431" s="167" t="s">
        <v>272</v>
      </c>
      <c r="E431" s="168" t="s">
        <v>835</v>
      </c>
      <c r="F431" s="283" t="s">
        <v>836</v>
      </c>
      <c r="G431" s="283"/>
      <c r="H431" s="283"/>
      <c r="I431" s="283"/>
      <c r="J431" s="169" t="s">
        <v>275</v>
      </c>
      <c r="K431" s="170">
        <v>334.32</v>
      </c>
      <c r="L431" s="272">
        <v>0</v>
      </c>
      <c r="M431" s="284"/>
      <c r="N431" s="273">
        <f>ROUND(L431*K431,1)</f>
        <v>0</v>
      </c>
      <c r="O431" s="273"/>
      <c r="P431" s="273"/>
      <c r="Q431" s="273"/>
      <c r="R431" s="40"/>
      <c r="T431" s="171" t="s">
        <v>22</v>
      </c>
      <c r="U431" s="47" t="s">
        <v>50</v>
      </c>
      <c r="V431" s="39"/>
      <c r="W431" s="172">
        <f>V431*K431</f>
        <v>0</v>
      </c>
      <c r="X431" s="172">
        <v>0</v>
      </c>
      <c r="Y431" s="172">
        <f>X431*K431</f>
        <v>0</v>
      </c>
      <c r="Z431" s="172">
        <v>0</v>
      </c>
      <c r="AA431" s="173">
        <f>Z431*K431</f>
        <v>0</v>
      </c>
      <c r="AR431" s="21" t="s">
        <v>276</v>
      </c>
      <c r="AT431" s="21" t="s">
        <v>272</v>
      </c>
      <c r="AU431" s="21" t="s">
        <v>108</v>
      </c>
      <c r="AY431" s="21" t="s">
        <v>271</v>
      </c>
      <c r="BE431" s="108">
        <f>IF(U431="základní",N431,0)</f>
        <v>0</v>
      </c>
      <c r="BF431" s="108">
        <f>IF(U431="snížená",N431,0)</f>
        <v>0</v>
      </c>
      <c r="BG431" s="108">
        <f>IF(U431="zákl. přenesená",N431,0)</f>
        <v>0</v>
      </c>
      <c r="BH431" s="108">
        <f>IF(U431="sníž. přenesená",N431,0)</f>
        <v>0</v>
      </c>
      <c r="BI431" s="108">
        <f>IF(U431="nulová",N431,0)</f>
        <v>0</v>
      </c>
      <c r="BJ431" s="21" t="s">
        <v>90</v>
      </c>
      <c r="BK431" s="108">
        <f>ROUND(L431*K431,1)</f>
        <v>0</v>
      </c>
      <c r="BL431" s="21" t="s">
        <v>276</v>
      </c>
      <c r="BM431" s="21" t="s">
        <v>837</v>
      </c>
    </row>
    <row r="432" spans="2:65" s="10" customFormat="1" ht="20.45" customHeight="1">
      <c r="B432" s="174"/>
      <c r="C432" s="175"/>
      <c r="D432" s="175"/>
      <c r="E432" s="176" t="s">
        <v>22</v>
      </c>
      <c r="F432" s="287" t="s">
        <v>838</v>
      </c>
      <c r="G432" s="288"/>
      <c r="H432" s="288"/>
      <c r="I432" s="288"/>
      <c r="J432" s="175"/>
      <c r="K432" s="177">
        <v>279.45999999999998</v>
      </c>
      <c r="L432" s="175"/>
      <c r="M432" s="175"/>
      <c r="N432" s="175"/>
      <c r="O432" s="175"/>
      <c r="P432" s="175"/>
      <c r="Q432" s="175"/>
      <c r="R432" s="178"/>
      <c r="T432" s="179"/>
      <c r="U432" s="175"/>
      <c r="V432" s="175"/>
      <c r="W432" s="175"/>
      <c r="X432" s="175"/>
      <c r="Y432" s="175"/>
      <c r="Z432" s="175"/>
      <c r="AA432" s="180"/>
      <c r="AT432" s="181" t="s">
        <v>279</v>
      </c>
      <c r="AU432" s="181" t="s">
        <v>108</v>
      </c>
      <c r="AV432" s="10" t="s">
        <v>108</v>
      </c>
      <c r="AW432" s="10" t="s">
        <v>40</v>
      </c>
      <c r="AX432" s="10" t="s">
        <v>85</v>
      </c>
      <c r="AY432" s="181" t="s">
        <v>271</v>
      </c>
    </row>
    <row r="433" spans="2:65" s="10" customFormat="1" ht="28.9" customHeight="1">
      <c r="B433" s="174"/>
      <c r="C433" s="175"/>
      <c r="D433" s="175"/>
      <c r="E433" s="176" t="s">
        <v>22</v>
      </c>
      <c r="F433" s="281" t="s">
        <v>839</v>
      </c>
      <c r="G433" s="282"/>
      <c r="H433" s="282"/>
      <c r="I433" s="282"/>
      <c r="J433" s="175"/>
      <c r="K433" s="177">
        <v>54.86</v>
      </c>
      <c r="L433" s="175"/>
      <c r="M433" s="175"/>
      <c r="N433" s="175"/>
      <c r="O433" s="175"/>
      <c r="P433" s="175"/>
      <c r="Q433" s="175"/>
      <c r="R433" s="178"/>
      <c r="T433" s="179"/>
      <c r="U433" s="175"/>
      <c r="V433" s="175"/>
      <c r="W433" s="175"/>
      <c r="X433" s="175"/>
      <c r="Y433" s="175"/>
      <c r="Z433" s="175"/>
      <c r="AA433" s="180"/>
      <c r="AT433" s="181" t="s">
        <v>279</v>
      </c>
      <c r="AU433" s="181" t="s">
        <v>108</v>
      </c>
      <c r="AV433" s="10" t="s">
        <v>108</v>
      </c>
      <c r="AW433" s="10" t="s">
        <v>40</v>
      </c>
      <c r="AX433" s="10" t="s">
        <v>85</v>
      </c>
      <c r="AY433" s="181" t="s">
        <v>271</v>
      </c>
    </row>
    <row r="434" spans="2:65" s="12" customFormat="1" ht="20.45" customHeight="1">
      <c r="B434" s="190"/>
      <c r="C434" s="191"/>
      <c r="D434" s="191"/>
      <c r="E434" s="192" t="s">
        <v>22</v>
      </c>
      <c r="F434" s="293" t="s">
        <v>283</v>
      </c>
      <c r="G434" s="294"/>
      <c r="H434" s="294"/>
      <c r="I434" s="294"/>
      <c r="J434" s="191"/>
      <c r="K434" s="193">
        <v>334.32</v>
      </c>
      <c r="L434" s="191"/>
      <c r="M434" s="191"/>
      <c r="N434" s="191"/>
      <c r="O434" s="191"/>
      <c r="P434" s="191"/>
      <c r="Q434" s="191"/>
      <c r="R434" s="194"/>
      <c r="T434" s="195"/>
      <c r="U434" s="191"/>
      <c r="V434" s="191"/>
      <c r="W434" s="191"/>
      <c r="X434" s="191"/>
      <c r="Y434" s="191"/>
      <c r="Z434" s="191"/>
      <c r="AA434" s="196"/>
      <c r="AT434" s="197" t="s">
        <v>279</v>
      </c>
      <c r="AU434" s="197" t="s">
        <v>108</v>
      </c>
      <c r="AV434" s="12" t="s">
        <v>276</v>
      </c>
      <c r="AW434" s="12" t="s">
        <v>40</v>
      </c>
      <c r="AX434" s="12" t="s">
        <v>90</v>
      </c>
      <c r="AY434" s="197" t="s">
        <v>271</v>
      </c>
    </row>
    <row r="435" spans="2:65" s="1" customFormat="1" ht="40.15" customHeight="1">
      <c r="B435" s="38"/>
      <c r="C435" s="167" t="s">
        <v>840</v>
      </c>
      <c r="D435" s="167" t="s">
        <v>272</v>
      </c>
      <c r="E435" s="168" t="s">
        <v>841</v>
      </c>
      <c r="F435" s="283" t="s">
        <v>842</v>
      </c>
      <c r="G435" s="283"/>
      <c r="H435" s="283"/>
      <c r="I435" s="283"/>
      <c r="J435" s="169" t="s">
        <v>308</v>
      </c>
      <c r="K435" s="170">
        <v>65.099999999999994</v>
      </c>
      <c r="L435" s="272">
        <v>0</v>
      </c>
      <c r="M435" s="284"/>
      <c r="N435" s="273">
        <f>ROUND(L435*K435,1)</f>
        <v>0</v>
      </c>
      <c r="O435" s="273"/>
      <c r="P435" s="273"/>
      <c r="Q435" s="273"/>
      <c r="R435" s="40"/>
      <c r="T435" s="171" t="s">
        <v>22</v>
      </c>
      <c r="U435" s="47" t="s">
        <v>50</v>
      </c>
      <c r="V435" s="39"/>
      <c r="W435" s="172">
        <f>V435*K435</f>
        <v>0</v>
      </c>
      <c r="X435" s="172">
        <v>0</v>
      </c>
      <c r="Y435" s="172">
        <f>X435*K435</f>
        <v>0</v>
      </c>
      <c r="Z435" s="172">
        <v>0</v>
      </c>
      <c r="AA435" s="173">
        <f>Z435*K435</f>
        <v>0</v>
      </c>
      <c r="AR435" s="21" t="s">
        <v>276</v>
      </c>
      <c r="AT435" s="21" t="s">
        <v>272</v>
      </c>
      <c r="AU435" s="21" t="s">
        <v>108</v>
      </c>
      <c r="AY435" s="21" t="s">
        <v>271</v>
      </c>
      <c r="BE435" s="108">
        <f>IF(U435="základní",N435,0)</f>
        <v>0</v>
      </c>
      <c r="BF435" s="108">
        <f>IF(U435="snížená",N435,0)</f>
        <v>0</v>
      </c>
      <c r="BG435" s="108">
        <f>IF(U435="zákl. přenesená",N435,0)</f>
        <v>0</v>
      </c>
      <c r="BH435" s="108">
        <f>IF(U435="sníž. přenesená",N435,0)</f>
        <v>0</v>
      </c>
      <c r="BI435" s="108">
        <f>IF(U435="nulová",N435,0)</f>
        <v>0</v>
      </c>
      <c r="BJ435" s="21" t="s">
        <v>90</v>
      </c>
      <c r="BK435" s="108">
        <f>ROUND(L435*K435,1)</f>
        <v>0</v>
      </c>
      <c r="BL435" s="21" t="s">
        <v>276</v>
      </c>
      <c r="BM435" s="21" t="s">
        <v>843</v>
      </c>
    </row>
    <row r="436" spans="2:65" s="10" customFormat="1" ht="20.45" customHeight="1">
      <c r="B436" s="174"/>
      <c r="C436" s="175"/>
      <c r="D436" s="175"/>
      <c r="E436" s="176" t="s">
        <v>22</v>
      </c>
      <c r="F436" s="287" t="s">
        <v>844</v>
      </c>
      <c r="G436" s="288"/>
      <c r="H436" s="288"/>
      <c r="I436" s="288"/>
      <c r="J436" s="175"/>
      <c r="K436" s="177">
        <v>60</v>
      </c>
      <c r="L436" s="175"/>
      <c r="M436" s="175"/>
      <c r="N436" s="175"/>
      <c r="O436" s="175"/>
      <c r="P436" s="175"/>
      <c r="Q436" s="175"/>
      <c r="R436" s="178"/>
      <c r="T436" s="179"/>
      <c r="U436" s="175"/>
      <c r="V436" s="175"/>
      <c r="W436" s="175"/>
      <c r="X436" s="175"/>
      <c r="Y436" s="175"/>
      <c r="Z436" s="175"/>
      <c r="AA436" s="180"/>
      <c r="AT436" s="181" t="s">
        <v>279</v>
      </c>
      <c r="AU436" s="181" t="s">
        <v>108</v>
      </c>
      <c r="AV436" s="10" t="s">
        <v>108</v>
      </c>
      <c r="AW436" s="10" t="s">
        <v>40</v>
      </c>
      <c r="AX436" s="10" t="s">
        <v>85</v>
      </c>
      <c r="AY436" s="181" t="s">
        <v>271</v>
      </c>
    </row>
    <row r="437" spans="2:65" s="13" customFormat="1" ht="20.45" customHeight="1">
      <c r="B437" s="198"/>
      <c r="C437" s="199"/>
      <c r="D437" s="199"/>
      <c r="E437" s="200" t="s">
        <v>22</v>
      </c>
      <c r="F437" s="279" t="s">
        <v>845</v>
      </c>
      <c r="G437" s="280"/>
      <c r="H437" s="280"/>
      <c r="I437" s="280"/>
      <c r="J437" s="199"/>
      <c r="K437" s="201" t="s">
        <v>22</v>
      </c>
      <c r="L437" s="199"/>
      <c r="M437" s="199"/>
      <c r="N437" s="199"/>
      <c r="O437" s="199"/>
      <c r="P437" s="199"/>
      <c r="Q437" s="199"/>
      <c r="R437" s="202"/>
      <c r="T437" s="203"/>
      <c r="U437" s="199"/>
      <c r="V437" s="199"/>
      <c r="W437" s="199"/>
      <c r="X437" s="199"/>
      <c r="Y437" s="199"/>
      <c r="Z437" s="199"/>
      <c r="AA437" s="204"/>
      <c r="AT437" s="205" t="s">
        <v>279</v>
      </c>
      <c r="AU437" s="205" t="s">
        <v>108</v>
      </c>
      <c r="AV437" s="13" t="s">
        <v>90</v>
      </c>
      <c r="AW437" s="13" t="s">
        <v>40</v>
      </c>
      <c r="AX437" s="13" t="s">
        <v>85</v>
      </c>
      <c r="AY437" s="205" t="s">
        <v>271</v>
      </c>
    </row>
    <row r="438" spans="2:65" s="10" customFormat="1" ht="20.45" customHeight="1">
      <c r="B438" s="174"/>
      <c r="C438" s="175"/>
      <c r="D438" s="175"/>
      <c r="E438" s="176" t="s">
        <v>171</v>
      </c>
      <c r="F438" s="281" t="s">
        <v>846</v>
      </c>
      <c r="G438" s="282"/>
      <c r="H438" s="282"/>
      <c r="I438" s="282"/>
      <c r="J438" s="175"/>
      <c r="K438" s="177">
        <v>5.0999999999999996</v>
      </c>
      <c r="L438" s="175"/>
      <c r="M438" s="175"/>
      <c r="N438" s="175"/>
      <c r="O438" s="175"/>
      <c r="P438" s="175"/>
      <c r="Q438" s="175"/>
      <c r="R438" s="178"/>
      <c r="T438" s="179"/>
      <c r="U438" s="175"/>
      <c r="V438" s="175"/>
      <c r="W438" s="175"/>
      <c r="X438" s="175"/>
      <c r="Y438" s="175"/>
      <c r="Z438" s="175"/>
      <c r="AA438" s="180"/>
      <c r="AT438" s="181" t="s">
        <v>279</v>
      </c>
      <c r="AU438" s="181" t="s">
        <v>108</v>
      </c>
      <c r="AV438" s="10" t="s">
        <v>108</v>
      </c>
      <c r="AW438" s="10" t="s">
        <v>40</v>
      </c>
      <c r="AX438" s="10" t="s">
        <v>85</v>
      </c>
      <c r="AY438" s="181" t="s">
        <v>271</v>
      </c>
    </row>
    <row r="439" spans="2:65" s="12" customFormat="1" ht="20.45" customHeight="1">
      <c r="B439" s="190"/>
      <c r="C439" s="191"/>
      <c r="D439" s="191"/>
      <c r="E439" s="192" t="s">
        <v>22</v>
      </c>
      <c r="F439" s="293" t="s">
        <v>283</v>
      </c>
      <c r="G439" s="294"/>
      <c r="H439" s="294"/>
      <c r="I439" s="294"/>
      <c r="J439" s="191"/>
      <c r="K439" s="193">
        <v>65.099999999999994</v>
      </c>
      <c r="L439" s="191"/>
      <c r="M439" s="191"/>
      <c r="N439" s="191"/>
      <c r="O439" s="191"/>
      <c r="P439" s="191"/>
      <c r="Q439" s="191"/>
      <c r="R439" s="194"/>
      <c r="T439" s="195"/>
      <c r="U439" s="191"/>
      <c r="V439" s="191"/>
      <c r="W439" s="191"/>
      <c r="X439" s="191"/>
      <c r="Y439" s="191"/>
      <c r="Z439" s="191"/>
      <c r="AA439" s="196"/>
      <c r="AT439" s="197" t="s">
        <v>279</v>
      </c>
      <c r="AU439" s="197" t="s">
        <v>108</v>
      </c>
      <c r="AV439" s="12" t="s">
        <v>276</v>
      </c>
      <c r="AW439" s="12" t="s">
        <v>40</v>
      </c>
      <c r="AX439" s="12" t="s">
        <v>90</v>
      </c>
      <c r="AY439" s="197" t="s">
        <v>271</v>
      </c>
    </row>
    <row r="440" spans="2:65" s="1" customFormat="1" ht="51.6" customHeight="1">
      <c r="B440" s="38"/>
      <c r="C440" s="206" t="s">
        <v>847</v>
      </c>
      <c r="D440" s="206" t="s">
        <v>381</v>
      </c>
      <c r="E440" s="207" t="s">
        <v>848</v>
      </c>
      <c r="F440" s="289" t="s">
        <v>849</v>
      </c>
      <c r="G440" s="289"/>
      <c r="H440" s="289"/>
      <c r="I440" s="289"/>
      <c r="J440" s="208" t="s">
        <v>774</v>
      </c>
      <c r="K440" s="209">
        <v>52.927</v>
      </c>
      <c r="L440" s="290">
        <v>0</v>
      </c>
      <c r="M440" s="291"/>
      <c r="N440" s="292">
        <f>ROUND(L440*K440,1)</f>
        <v>0</v>
      </c>
      <c r="O440" s="273"/>
      <c r="P440" s="273"/>
      <c r="Q440" s="273"/>
      <c r="R440" s="40"/>
      <c r="T440" s="171" t="s">
        <v>22</v>
      </c>
      <c r="U440" s="47" t="s">
        <v>50</v>
      </c>
      <c r="V440" s="39"/>
      <c r="W440" s="172">
        <f>V440*K440</f>
        <v>0</v>
      </c>
      <c r="X440" s="172">
        <v>0.01</v>
      </c>
      <c r="Y440" s="172">
        <f>X440*K440</f>
        <v>0.52927000000000002</v>
      </c>
      <c r="Z440" s="172">
        <v>0</v>
      </c>
      <c r="AA440" s="173">
        <f>Z440*K440</f>
        <v>0</v>
      </c>
      <c r="AR440" s="21" t="s">
        <v>320</v>
      </c>
      <c r="AT440" s="21" t="s">
        <v>381</v>
      </c>
      <c r="AU440" s="21" t="s">
        <v>108</v>
      </c>
      <c r="AY440" s="21" t="s">
        <v>271</v>
      </c>
      <c r="BE440" s="108">
        <f>IF(U440="základní",N440,0)</f>
        <v>0</v>
      </c>
      <c r="BF440" s="108">
        <f>IF(U440="snížená",N440,0)</f>
        <v>0</v>
      </c>
      <c r="BG440" s="108">
        <f>IF(U440="zákl. přenesená",N440,0)</f>
        <v>0</v>
      </c>
      <c r="BH440" s="108">
        <f>IF(U440="sníž. přenesená",N440,0)</f>
        <v>0</v>
      </c>
      <c r="BI440" s="108">
        <f>IF(U440="nulová",N440,0)</f>
        <v>0</v>
      </c>
      <c r="BJ440" s="21" t="s">
        <v>90</v>
      </c>
      <c r="BK440" s="108">
        <f>ROUND(L440*K440,1)</f>
        <v>0</v>
      </c>
      <c r="BL440" s="21" t="s">
        <v>276</v>
      </c>
      <c r="BM440" s="21" t="s">
        <v>850</v>
      </c>
    </row>
    <row r="441" spans="2:65" s="13" customFormat="1" ht="20.45" customHeight="1">
      <c r="B441" s="198"/>
      <c r="C441" s="199"/>
      <c r="D441" s="199"/>
      <c r="E441" s="200" t="s">
        <v>22</v>
      </c>
      <c r="F441" s="285" t="s">
        <v>851</v>
      </c>
      <c r="G441" s="286"/>
      <c r="H441" s="286"/>
      <c r="I441" s="286"/>
      <c r="J441" s="199"/>
      <c r="K441" s="201" t="s">
        <v>22</v>
      </c>
      <c r="L441" s="199"/>
      <c r="M441" s="199"/>
      <c r="N441" s="199"/>
      <c r="O441" s="199"/>
      <c r="P441" s="199"/>
      <c r="Q441" s="199"/>
      <c r="R441" s="202"/>
      <c r="T441" s="203"/>
      <c r="U441" s="199"/>
      <c r="V441" s="199"/>
      <c r="W441" s="199"/>
      <c r="X441" s="199"/>
      <c r="Y441" s="199"/>
      <c r="Z441" s="199"/>
      <c r="AA441" s="204"/>
      <c r="AT441" s="205" t="s">
        <v>279</v>
      </c>
      <c r="AU441" s="205" t="s">
        <v>108</v>
      </c>
      <c r="AV441" s="13" t="s">
        <v>90</v>
      </c>
      <c r="AW441" s="13" t="s">
        <v>40</v>
      </c>
      <c r="AX441" s="13" t="s">
        <v>85</v>
      </c>
      <c r="AY441" s="205" t="s">
        <v>271</v>
      </c>
    </row>
    <row r="442" spans="2:65" s="13" customFormat="1" ht="20.45" customHeight="1">
      <c r="B442" s="198"/>
      <c r="C442" s="199"/>
      <c r="D442" s="199"/>
      <c r="E442" s="200" t="s">
        <v>22</v>
      </c>
      <c r="F442" s="279" t="s">
        <v>852</v>
      </c>
      <c r="G442" s="280"/>
      <c r="H442" s="280"/>
      <c r="I442" s="280"/>
      <c r="J442" s="199"/>
      <c r="K442" s="201" t="s">
        <v>22</v>
      </c>
      <c r="L442" s="199"/>
      <c r="M442" s="199"/>
      <c r="N442" s="199"/>
      <c r="O442" s="199"/>
      <c r="P442" s="199"/>
      <c r="Q442" s="199"/>
      <c r="R442" s="202"/>
      <c r="T442" s="203"/>
      <c r="U442" s="199"/>
      <c r="V442" s="199"/>
      <c r="W442" s="199"/>
      <c r="X442" s="199"/>
      <c r="Y442" s="199"/>
      <c r="Z442" s="199"/>
      <c r="AA442" s="204"/>
      <c r="AT442" s="205" t="s">
        <v>279</v>
      </c>
      <c r="AU442" s="205" t="s">
        <v>108</v>
      </c>
      <c r="AV442" s="13" t="s">
        <v>90</v>
      </c>
      <c r="AW442" s="13" t="s">
        <v>40</v>
      </c>
      <c r="AX442" s="13" t="s">
        <v>85</v>
      </c>
      <c r="AY442" s="205" t="s">
        <v>271</v>
      </c>
    </row>
    <row r="443" spans="2:65" s="10" customFormat="1" ht="20.45" customHeight="1">
      <c r="B443" s="174"/>
      <c r="C443" s="175"/>
      <c r="D443" s="175"/>
      <c r="E443" s="176" t="s">
        <v>22</v>
      </c>
      <c r="F443" s="281" t="s">
        <v>853</v>
      </c>
      <c r="G443" s="282"/>
      <c r="H443" s="282"/>
      <c r="I443" s="282"/>
      <c r="J443" s="175"/>
      <c r="K443" s="177">
        <v>52.555</v>
      </c>
      <c r="L443" s="175"/>
      <c r="M443" s="175"/>
      <c r="N443" s="175"/>
      <c r="O443" s="175"/>
      <c r="P443" s="175"/>
      <c r="Q443" s="175"/>
      <c r="R443" s="178"/>
      <c r="T443" s="179"/>
      <c r="U443" s="175"/>
      <c r="V443" s="175"/>
      <c r="W443" s="175"/>
      <c r="X443" s="175"/>
      <c r="Y443" s="175"/>
      <c r="Z443" s="175"/>
      <c r="AA443" s="180"/>
      <c r="AT443" s="181" t="s">
        <v>279</v>
      </c>
      <c r="AU443" s="181" t="s">
        <v>108</v>
      </c>
      <c r="AV443" s="10" t="s">
        <v>108</v>
      </c>
      <c r="AW443" s="10" t="s">
        <v>40</v>
      </c>
      <c r="AX443" s="10" t="s">
        <v>85</v>
      </c>
      <c r="AY443" s="181" t="s">
        <v>271</v>
      </c>
    </row>
    <row r="444" spans="2:65" s="10" customFormat="1" ht="20.45" customHeight="1">
      <c r="B444" s="174"/>
      <c r="C444" s="175"/>
      <c r="D444" s="175"/>
      <c r="E444" s="176" t="s">
        <v>22</v>
      </c>
      <c r="F444" s="281" t="s">
        <v>854</v>
      </c>
      <c r="G444" s="282"/>
      <c r="H444" s="282"/>
      <c r="I444" s="282"/>
      <c r="J444" s="175"/>
      <c r="K444" s="177">
        <v>0.372</v>
      </c>
      <c r="L444" s="175"/>
      <c r="M444" s="175"/>
      <c r="N444" s="175"/>
      <c r="O444" s="175"/>
      <c r="P444" s="175"/>
      <c r="Q444" s="175"/>
      <c r="R444" s="178"/>
      <c r="T444" s="179"/>
      <c r="U444" s="175"/>
      <c r="V444" s="175"/>
      <c r="W444" s="175"/>
      <c r="X444" s="175"/>
      <c r="Y444" s="175"/>
      <c r="Z444" s="175"/>
      <c r="AA444" s="180"/>
      <c r="AT444" s="181" t="s">
        <v>279</v>
      </c>
      <c r="AU444" s="181" t="s">
        <v>108</v>
      </c>
      <c r="AV444" s="10" t="s">
        <v>108</v>
      </c>
      <c r="AW444" s="10" t="s">
        <v>40</v>
      </c>
      <c r="AX444" s="10" t="s">
        <v>85</v>
      </c>
      <c r="AY444" s="181" t="s">
        <v>271</v>
      </c>
    </row>
    <row r="445" spans="2:65" s="12" customFormat="1" ht="20.45" customHeight="1">
      <c r="B445" s="190"/>
      <c r="C445" s="191"/>
      <c r="D445" s="191"/>
      <c r="E445" s="192" t="s">
        <v>22</v>
      </c>
      <c r="F445" s="293" t="s">
        <v>283</v>
      </c>
      <c r="G445" s="294"/>
      <c r="H445" s="294"/>
      <c r="I445" s="294"/>
      <c r="J445" s="191"/>
      <c r="K445" s="193">
        <v>52.927</v>
      </c>
      <c r="L445" s="191"/>
      <c r="M445" s="191"/>
      <c r="N445" s="191"/>
      <c r="O445" s="191"/>
      <c r="P445" s="191"/>
      <c r="Q445" s="191"/>
      <c r="R445" s="194"/>
      <c r="T445" s="195"/>
      <c r="U445" s="191"/>
      <c r="V445" s="191"/>
      <c r="W445" s="191"/>
      <c r="X445" s="191"/>
      <c r="Y445" s="191"/>
      <c r="Z445" s="191"/>
      <c r="AA445" s="196"/>
      <c r="AT445" s="197" t="s">
        <v>279</v>
      </c>
      <c r="AU445" s="197" t="s">
        <v>108</v>
      </c>
      <c r="AV445" s="12" t="s">
        <v>276</v>
      </c>
      <c r="AW445" s="12" t="s">
        <v>40</v>
      </c>
      <c r="AX445" s="12" t="s">
        <v>90</v>
      </c>
      <c r="AY445" s="197" t="s">
        <v>271</v>
      </c>
    </row>
    <row r="446" spans="2:65" s="1" customFormat="1" ht="28.9" customHeight="1">
      <c r="B446" s="38"/>
      <c r="C446" s="167" t="s">
        <v>855</v>
      </c>
      <c r="D446" s="167" t="s">
        <v>272</v>
      </c>
      <c r="E446" s="168" t="s">
        <v>856</v>
      </c>
      <c r="F446" s="283" t="s">
        <v>857</v>
      </c>
      <c r="G446" s="283"/>
      <c r="H446" s="283"/>
      <c r="I446" s="283"/>
      <c r="J446" s="169" t="s">
        <v>308</v>
      </c>
      <c r="K446" s="170">
        <v>38.631</v>
      </c>
      <c r="L446" s="272">
        <v>0</v>
      </c>
      <c r="M446" s="284"/>
      <c r="N446" s="273">
        <f>ROUND(L446*K446,1)</f>
        <v>0</v>
      </c>
      <c r="O446" s="273"/>
      <c r="P446" s="273"/>
      <c r="Q446" s="273"/>
      <c r="R446" s="40"/>
      <c r="T446" s="171" t="s">
        <v>22</v>
      </c>
      <c r="U446" s="47" t="s">
        <v>50</v>
      </c>
      <c r="V446" s="39"/>
      <c r="W446" s="172">
        <f>V446*K446</f>
        <v>0</v>
      </c>
      <c r="X446" s="172">
        <v>8.0000000000000007E-5</v>
      </c>
      <c r="Y446" s="172">
        <f>X446*K446</f>
        <v>3.0904800000000005E-3</v>
      </c>
      <c r="Z446" s="172">
        <v>0</v>
      </c>
      <c r="AA446" s="173">
        <f>Z446*K446</f>
        <v>0</v>
      </c>
      <c r="AR446" s="21" t="s">
        <v>276</v>
      </c>
      <c r="AT446" s="21" t="s">
        <v>272</v>
      </c>
      <c r="AU446" s="21" t="s">
        <v>108</v>
      </c>
      <c r="AY446" s="21" t="s">
        <v>271</v>
      </c>
      <c r="BE446" s="108">
        <f>IF(U446="základní",N446,0)</f>
        <v>0</v>
      </c>
      <c r="BF446" s="108">
        <f>IF(U446="snížená",N446,0)</f>
        <v>0</v>
      </c>
      <c r="BG446" s="108">
        <f>IF(U446="zákl. přenesená",N446,0)</f>
        <v>0</v>
      </c>
      <c r="BH446" s="108">
        <f>IF(U446="sníž. přenesená",N446,0)</f>
        <v>0</v>
      </c>
      <c r="BI446" s="108">
        <f>IF(U446="nulová",N446,0)</f>
        <v>0</v>
      </c>
      <c r="BJ446" s="21" t="s">
        <v>90</v>
      </c>
      <c r="BK446" s="108">
        <f>ROUND(L446*K446,1)</f>
        <v>0</v>
      </c>
      <c r="BL446" s="21" t="s">
        <v>276</v>
      </c>
      <c r="BM446" s="21" t="s">
        <v>858</v>
      </c>
    </row>
    <row r="447" spans="2:65" s="13" customFormat="1" ht="20.45" customHeight="1">
      <c r="B447" s="198"/>
      <c r="C447" s="199"/>
      <c r="D447" s="199"/>
      <c r="E447" s="200" t="s">
        <v>22</v>
      </c>
      <c r="F447" s="285" t="s">
        <v>859</v>
      </c>
      <c r="G447" s="286"/>
      <c r="H447" s="286"/>
      <c r="I447" s="286"/>
      <c r="J447" s="199"/>
      <c r="K447" s="201" t="s">
        <v>22</v>
      </c>
      <c r="L447" s="199"/>
      <c r="M447" s="199"/>
      <c r="N447" s="199"/>
      <c r="O447" s="199"/>
      <c r="P447" s="199"/>
      <c r="Q447" s="199"/>
      <c r="R447" s="202"/>
      <c r="T447" s="203"/>
      <c r="U447" s="199"/>
      <c r="V447" s="199"/>
      <c r="W447" s="199"/>
      <c r="X447" s="199"/>
      <c r="Y447" s="199"/>
      <c r="Z447" s="199"/>
      <c r="AA447" s="204"/>
      <c r="AT447" s="205" t="s">
        <v>279</v>
      </c>
      <c r="AU447" s="205" t="s">
        <v>108</v>
      </c>
      <c r="AV447" s="13" t="s">
        <v>90</v>
      </c>
      <c r="AW447" s="13" t="s">
        <v>40</v>
      </c>
      <c r="AX447" s="13" t="s">
        <v>85</v>
      </c>
      <c r="AY447" s="205" t="s">
        <v>271</v>
      </c>
    </row>
    <row r="448" spans="2:65" s="10" customFormat="1" ht="28.9" customHeight="1">
      <c r="B448" s="174"/>
      <c r="C448" s="175"/>
      <c r="D448" s="175"/>
      <c r="E448" s="176" t="s">
        <v>22</v>
      </c>
      <c r="F448" s="281" t="s">
        <v>860</v>
      </c>
      <c r="G448" s="282"/>
      <c r="H448" s="282"/>
      <c r="I448" s="282"/>
      <c r="J448" s="175"/>
      <c r="K448" s="177">
        <v>38.631</v>
      </c>
      <c r="L448" s="175"/>
      <c r="M448" s="175"/>
      <c r="N448" s="175"/>
      <c r="O448" s="175"/>
      <c r="P448" s="175"/>
      <c r="Q448" s="175"/>
      <c r="R448" s="178"/>
      <c r="T448" s="179"/>
      <c r="U448" s="175"/>
      <c r="V448" s="175"/>
      <c r="W448" s="175"/>
      <c r="X448" s="175"/>
      <c r="Y448" s="175"/>
      <c r="Z448" s="175"/>
      <c r="AA448" s="180"/>
      <c r="AT448" s="181" t="s">
        <v>279</v>
      </c>
      <c r="AU448" s="181" t="s">
        <v>108</v>
      </c>
      <c r="AV448" s="10" t="s">
        <v>108</v>
      </c>
      <c r="AW448" s="10" t="s">
        <v>40</v>
      </c>
      <c r="AX448" s="10" t="s">
        <v>90</v>
      </c>
      <c r="AY448" s="181" t="s">
        <v>271</v>
      </c>
    </row>
    <row r="449" spans="2:65" s="1" customFormat="1" ht="28.9" customHeight="1">
      <c r="B449" s="38"/>
      <c r="C449" s="167" t="s">
        <v>861</v>
      </c>
      <c r="D449" s="167" t="s">
        <v>272</v>
      </c>
      <c r="E449" s="168" t="s">
        <v>862</v>
      </c>
      <c r="F449" s="283" t="s">
        <v>863</v>
      </c>
      <c r="G449" s="283"/>
      <c r="H449" s="283"/>
      <c r="I449" s="283"/>
      <c r="J449" s="169" t="s">
        <v>308</v>
      </c>
      <c r="K449" s="170">
        <v>27.43</v>
      </c>
      <c r="L449" s="272">
        <v>0</v>
      </c>
      <c r="M449" s="284"/>
      <c r="N449" s="273">
        <f>ROUND(L449*K449,1)</f>
        <v>0</v>
      </c>
      <c r="O449" s="273"/>
      <c r="P449" s="273"/>
      <c r="Q449" s="273"/>
      <c r="R449" s="40"/>
      <c r="T449" s="171" t="s">
        <v>22</v>
      </c>
      <c r="U449" s="47" t="s">
        <v>50</v>
      </c>
      <c r="V449" s="39"/>
      <c r="W449" s="172">
        <f>V449*K449</f>
        <v>0</v>
      </c>
      <c r="X449" s="172">
        <v>1.0000000000000001E-5</v>
      </c>
      <c r="Y449" s="172">
        <f>X449*K449</f>
        <v>2.743E-4</v>
      </c>
      <c r="Z449" s="172">
        <v>0</v>
      </c>
      <c r="AA449" s="173">
        <f>Z449*K449</f>
        <v>0</v>
      </c>
      <c r="AR449" s="21" t="s">
        <v>276</v>
      </c>
      <c r="AT449" s="21" t="s">
        <v>272</v>
      </c>
      <c r="AU449" s="21" t="s">
        <v>108</v>
      </c>
      <c r="AY449" s="21" t="s">
        <v>271</v>
      </c>
      <c r="BE449" s="108">
        <f>IF(U449="základní",N449,0)</f>
        <v>0</v>
      </c>
      <c r="BF449" s="108">
        <f>IF(U449="snížená",N449,0)</f>
        <v>0</v>
      </c>
      <c r="BG449" s="108">
        <f>IF(U449="zákl. přenesená",N449,0)</f>
        <v>0</v>
      </c>
      <c r="BH449" s="108">
        <f>IF(U449="sníž. přenesená",N449,0)</f>
        <v>0</v>
      </c>
      <c r="BI449" s="108">
        <f>IF(U449="nulová",N449,0)</f>
        <v>0</v>
      </c>
      <c r="BJ449" s="21" t="s">
        <v>90</v>
      </c>
      <c r="BK449" s="108">
        <f>ROUND(L449*K449,1)</f>
        <v>0</v>
      </c>
      <c r="BL449" s="21" t="s">
        <v>276</v>
      </c>
      <c r="BM449" s="21" t="s">
        <v>864</v>
      </c>
    </row>
    <row r="450" spans="2:65" s="13" customFormat="1" ht="20.45" customHeight="1">
      <c r="B450" s="198"/>
      <c r="C450" s="199"/>
      <c r="D450" s="199"/>
      <c r="E450" s="200" t="s">
        <v>22</v>
      </c>
      <c r="F450" s="285" t="s">
        <v>865</v>
      </c>
      <c r="G450" s="286"/>
      <c r="H450" s="286"/>
      <c r="I450" s="286"/>
      <c r="J450" s="199"/>
      <c r="K450" s="201" t="s">
        <v>22</v>
      </c>
      <c r="L450" s="199"/>
      <c r="M450" s="199"/>
      <c r="N450" s="199"/>
      <c r="O450" s="199"/>
      <c r="P450" s="199"/>
      <c r="Q450" s="199"/>
      <c r="R450" s="202"/>
      <c r="T450" s="203"/>
      <c r="U450" s="199"/>
      <c r="V450" s="199"/>
      <c r="W450" s="199"/>
      <c r="X450" s="199"/>
      <c r="Y450" s="199"/>
      <c r="Z450" s="199"/>
      <c r="AA450" s="204"/>
      <c r="AT450" s="205" t="s">
        <v>279</v>
      </c>
      <c r="AU450" s="205" t="s">
        <v>108</v>
      </c>
      <c r="AV450" s="13" t="s">
        <v>90</v>
      </c>
      <c r="AW450" s="13" t="s">
        <v>40</v>
      </c>
      <c r="AX450" s="13" t="s">
        <v>85</v>
      </c>
      <c r="AY450" s="205" t="s">
        <v>271</v>
      </c>
    </row>
    <row r="451" spans="2:65" s="10" customFormat="1" ht="20.45" customHeight="1">
      <c r="B451" s="174"/>
      <c r="C451" s="175"/>
      <c r="D451" s="175"/>
      <c r="E451" s="176" t="s">
        <v>22</v>
      </c>
      <c r="F451" s="281" t="s">
        <v>866</v>
      </c>
      <c r="G451" s="282"/>
      <c r="H451" s="282"/>
      <c r="I451" s="282"/>
      <c r="J451" s="175"/>
      <c r="K451" s="177">
        <v>27.43</v>
      </c>
      <c r="L451" s="175"/>
      <c r="M451" s="175"/>
      <c r="N451" s="175"/>
      <c r="O451" s="175"/>
      <c r="P451" s="175"/>
      <c r="Q451" s="175"/>
      <c r="R451" s="178"/>
      <c r="T451" s="179"/>
      <c r="U451" s="175"/>
      <c r="V451" s="175"/>
      <c r="W451" s="175"/>
      <c r="X451" s="175"/>
      <c r="Y451" s="175"/>
      <c r="Z451" s="175"/>
      <c r="AA451" s="180"/>
      <c r="AT451" s="181" t="s">
        <v>279</v>
      </c>
      <c r="AU451" s="181" t="s">
        <v>108</v>
      </c>
      <c r="AV451" s="10" t="s">
        <v>108</v>
      </c>
      <c r="AW451" s="10" t="s">
        <v>40</v>
      </c>
      <c r="AX451" s="10" t="s">
        <v>90</v>
      </c>
      <c r="AY451" s="181" t="s">
        <v>271</v>
      </c>
    </row>
    <row r="452" spans="2:65" s="1" customFormat="1" ht="28.9" customHeight="1">
      <c r="B452" s="38"/>
      <c r="C452" s="167" t="s">
        <v>867</v>
      </c>
      <c r="D452" s="167" t="s">
        <v>272</v>
      </c>
      <c r="E452" s="168" t="s">
        <v>868</v>
      </c>
      <c r="F452" s="283" t="s">
        <v>869</v>
      </c>
      <c r="G452" s="283"/>
      <c r="H452" s="283"/>
      <c r="I452" s="283"/>
      <c r="J452" s="169" t="s">
        <v>275</v>
      </c>
      <c r="K452" s="170">
        <v>32.65</v>
      </c>
      <c r="L452" s="272">
        <v>0</v>
      </c>
      <c r="M452" s="284"/>
      <c r="N452" s="273">
        <f>ROUND(L452*K452,1)</f>
        <v>0</v>
      </c>
      <c r="O452" s="273"/>
      <c r="P452" s="273"/>
      <c r="Q452" s="273"/>
      <c r="R452" s="40"/>
      <c r="T452" s="171" t="s">
        <v>22</v>
      </c>
      <c r="U452" s="47" t="s">
        <v>50</v>
      </c>
      <c r="V452" s="39"/>
      <c r="W452" s="172">
        <f>V452*K452</f>
        <v>0</v>
      </c>
      <c r="X452" s="172">
        <v>0.1837</v>
      </c>
      <c r="Y452" s="172">
        <f>X452*K452</f>
        <v>5.9978049999999996</v>
      </c>
      <c r="Z452" s="172">
        <v>0</v>
      </c>
      <c r="AA452" s="173">
        <f>Z452*K452</f>
        <v>0</v>
      </c>
      <c r="AR452" s="21" t="s">
        <v>276</v>
      </c>
      <c r="AT452" s="21" t="s">
        <v>272</v>
      </c>
      <c r="AU452" s="21" t="s">
        <v>108</v>
      </c>
      <c r="AY452" s="21" t="s">
        <v>271</v>
      </c>
      <c r="BE452" s="108">
        <f>IF(U452="základní",N452,0)</f>
        <v>0</v>
      </c>
      <c r="BF452" s="108">
        <f>IF(U452="snížená",N452,0)</f>
        <v>0</v>
      </c>
      <c r="BG452" s="108">
        <f>IF(U452="zákl. přenesená",N452,0)</f>
        <v>0</v>
      </c>
      <c r="BH452" s="108">
        <f>IF(U452="sníž. přenesená",N452,0)</f>
        <v>0</v>
      </c>
      <c r="BI452" s="108">
        <f>IF(U452="nulová",N452,0)</f>
        <v>0</v>
      </c>
      <c r="BJ452" s="21" t="s">
        <v>90</v>
      </c>
      <c r="BK452" s="108">
        <f>ROUND(L452*K452,1)</f>
        <v>0</v>
      </c>
      <c r="BL452" s="21" t="s">
        <v>276</v>
      </c>
      <c r="BM452" s="21" t="s">
        <v>870</v>
      </c>
    </row>
    <row r="453" spans="2:65" s="10" customFormat="1" ht="28.9" customHeight="1">
      <c r="B453" s="174"/>
      <c r="C453" s="175"/>
      <c r="D453" s="175"/>
      <c r="E453" s="176" t="s">
        <v>191</v>
      </c>
      <c r="F453" s="287" t="s">
        <v>871</v>
      </c>
      <c r="G453" s="288"/>
      <c r="H453" s="288"/>
      <c r="I453" s="288"/>
      <c r="J453" s="175"/>
      <c r="K453" s="177">
        <v>32.65</v>
      </c>
      <c r="L453" s="175"/>
      <c r="M453" s="175"/>
      <c r="N453" s="175"/>
      <c r="O453" s="175"/>
      <c r="P453" s="175"/>
      <c r="Q453" s="175"/>
      <c r="R453" s="178"/>
      <c r="T453" s="179"/>
      <c r="U453" s="175"/>
      <c r="V453" s="175"/>
      <c r="W453" s="175"/>
      <c r="X453" s="175"/>
      <c r="Y453" s="175"/>
      <c r="Z453" s="175"/>
      <c r="AA453" s="180"/>
      <c r="AT453" s="181" t="s">
        <v>279</v>
      </c>
      <c r="AU453" s="181" t="s">
        <v>108</v>
      </c>
      <c r="AV453" s="10" t="s">
        <v>108</v>
      </c>
      <c r="AW453" s="10" t="s">
        <v>40</v>
      </c>
      <c r="AX453" s="10" t="s">
        <v>90</v>
      </c>
      <c r="AY453" s="181" t="s">
        <v>271</v>
      </c>
    </row>
    <row r="454" spans="2:65" s="1" customFormat="1" ht="40.15" customHeight="1">
      <c r="B454" s="38"/>
      <c r="C454" s="167" t="s">
        <v>142</v>
      </c>
      <c r="D454" s="167" t="s">
        <v>272</v>
      </c>
      <c r="E454" s="168" t="s">
        <v>872</v>
      </c>
      <c r="F454" s="283" t="s">
        <v>873</v>
      </c>
      <c r="G454" s="283"/>
      <c r="H454" s="283"/>
      <c r="I454" s="283"/>
      <c r="J454" s="169" t="s">
        <v>308</v>
      </c>
      <c r="K454" s="170">
        <v>47.567</v>
      </c>
      <c r="L454" s="272">
        <v>0</v>
      </c>
      <c r="M454" s="284"/>
      <c r="N454" s="273">
        <f>ROUND(L454*K454,1)</f>
        <v>0</v>
      </c>
      <c r="O454" s="273"/>
      <c r="P454" s="273"/>
      <c r="Q454" s="273"/>
      <c r="R454" s="40"/>
      <c r="T454" s="171" t="s">
        <v>22</v>
      </c>
      <c r="U454" s="47" t="s">
        <v>50</v>
      </c>
      <c r="V454" s="39"/>
      <c r="W454" s="172">
        <f>V454*K454</f>
        <v>0</v>
      </c>
      <c r="X454" s="172">
        <v>8.2940600000000003E-2</v>
      </c>
      <c r="Y454" s="172">
        <f>X454*K454</f>
        <v>3.9452355202000002</v>
      </c>
      <c r="Z454" s="172">
        <v>0</v>
      </c>
      <c r="AA454" s="173">
        <f>Z454*K454</f>
        <v>0</v>
      </c>
      <c r="AR454" s="21" t="s">
        <v>276</v>
      </c>
      <c r="AT454" s="21" t="s">
        <v>272</v>
      </c>
      <c r="AU454" s="21" t="s">
        <v>108</v>
      </c>
      <c r="AY454" s="21" t="s">
        <v>271</v>
      </c>
      <c r="BE454" s="108">
        <f>IF(U454="základní",N454,0)</f>
        <v>0</v>
      </c>
      <c r="BF454" s="108">
        <f>IF(U454="snížená",N454,0)</f>
        <v>0</v>
      </c>
      <c r="BG454" s="108">
        <f>IF(U454="zákl. přenesená",N454,0)</f>
        <v>0</v>
      </c>
      <c r="BH454" s="108">
        <f>IF(U454="sníž. přenesená",N454,0)</f>
        <v>0</v>
      </c>
      <c r="BI454" s="108">
        <f>IF(U454="nulová",N454,0)</f>
        <v>0</v>
      </c>
      <c r="BJ454" s="21" t="s">
        <v>90</v>
      </c>
      <c r="BK454" s="108">
        <f>ROUND(L454*K454,1)</f>
        <v>0</v>
      </c>
      <c r="BL454" s="21" t="s">
        <v>276</v>
      </c>
      <c r="BM454" s="21" t="s">
        <v>874</v>
      </c>
    </row>
    <row r="455" spans="2:65" s="13" customFormat="1" ht="28.9" customHeight="1">
      <c r="B455" s="198"/>
      <c r="C455" s="199"/>
      <c r="D455" s="199"/>
      <c r="E455" s="200" t="s">
        <v>22</v>
      </c>
      <c r="F455" s="285" t="s">
        <v>875</v>
      </c>
      <c r="G455" s="286"/>
      <c r="H455" s="286"/>
      <c r="I455" s="286"/>
      <c r="J455" s="199"/>
      <c r="K455" s="201" t="s">
        <v>22</v>
      </c>
      <c r="L455" s="199"/>
      <c r="M455" s="199"/>
      <c r="N455" s="199"/>
      <c r="O455" s="199"/>
      <c r="P455" s="199"/>
      <c r="Q455" s="199"/>
      <c r="R455" s="202"/>
      <c r="T455" s="203"/>
      <c r="U455" s="199"/>
      <c r="V455" s="199"/>
      <c r="W455" s="199"/>
      <c r="X455" s="199"/>
      <c r="Y455" s="199"/>
      <c r="Z455" s="199"/>
      <c r="AA455" s="204"/>
      <c r="AT455" s="205" t="s">
        <v>279</v>
      </c>
      <c r="AU455" s="205" t="s">
        <v>108</v>
      </c>
      <c r="AV455" s="13" t="s">
        <v>90</v>
      </c>
      <c r="AW455" s="13" t="s">
        <v>40</v>
      </c>
      <c r="AX455" s="13" t="s">
        <v>85</v>
      </c>
      <c r="AY455" s="205" t="s">
        <v>271</v>
      </c>
    </row>
    <row r="456" spans="2:65" s="10" customFormat="1" ht="20.45" customHeight="1">
      <c r="B456" s="174"/>
      <c r="C456" s="175"/>
      <c r="D456" s="175"/>
      <c r="E456" s="176" t="s">
        <v>187</v>
      </c>
      <c r="F456" s="281" t="s">
        <v>876</v>
      </c>
      <c r="G456" s="282"/>
      <c r="H456" s="282"/>
      <c r="I456" s="282"/>
      <c r="J456" s="175"/>
      <c r="K456" s="177">
        <v>47.567</v>
      </c>
      <c r="L456" s="175"/>
      <c r="M456" s="175"/>
      <c r="N456" s="175"/>
      <c r="O456" s="175"/>
      <c r="P456" s="175"/>
      <c r="Q456" s="175"/>
      <c r="R456" s="178"/>
      <c r="T456" s="179"/>
      <c r="U456" s="175"/>
      <c r="V456" s="175"/>
      <c r="W456" s="175"/>
      <c r="X456" s="175"/>
      <c r="Y456" s="175"/>
      <c r="Z456" s="175"/>
      <c r="AA456" s="180"/>
      <c r="AT456" s="181" t="s">
        <v>279</v>
      </c>
      <c r="AU456" s="181" t="s">
        <v>108</v>
      </c>
      <c r="AV456" s="10" t="s">
        <v>108</v>
      </c>
      <c r="AW456" s="10" t="s">
        <v>40</v>
      </c>
      <c r="AX456" s="10" t="s">
        <v>90</v>
      </c>
      <c r="AY456" s="181" t="s">
        <v>271</v>
      </c>
    </row>
    <row r="457" spans="2:65" s="9" customFormat="1" ht="29.85" customHeight="1">
      <c r="B457" s="156"/>
      <c r="C457" s="157"/>
      <c r="D457" s="166" t="s">
        <v>225</v>
      </c>
      <c r="E457" s="166"/>
      <c r="F457" s="166"/>
      <c r="G457" s="166"/>
      <c r="H457" s="166"/>
      <c r="I457" s="166"/>
      <c r="J457" s="166"/>
      <c r="K457" s="166"/>
      <c r="L457" s="166"/>
      <c r="M457" s="166"/>
      <c r="N457" s="264">
        <f>BK457</f>
        <v>0</v>
      </c>
      <c r="O457" s="265"/>
      <c r="P457" s="265"/>
      <c r="Q457" s="265"/>
      <c r="R457" s="159"/>
      <c r="T457" s="160"/>
      <c r="U457" s="157"/>
      <c r="V457" s="157"/>
      <c r="W457" s="161">
        <f>SUM(W458:W591)</f>
        <v>0</v>
      </c>
      <c r="X457" s="157"/>
      <c r="Y457" s="161">
        <f>SUM(Y458:Y591)</f>
        <v>17.917290183499997</v>
      </c>
      <c r="Z457" s="157"/>
      <c r="AA457" s="162">
        <f>SUM(AA458:AA591)</f>
        <v>94.291247999999996</v>
      </c>
      <c r="AR457" s="163" t="s">
        <v>90</v>
      </c>
      <c r="AT457" s="164" t="s">
        <v>84</v>
      </c>
      <c r="AU457" s="164" t="s">
        <v>90</v>
      </c>
      <c r="AY457" s="163" t="s">
        <v>271</v>
      </c>
      <c r="BK457" s="165">
        <f>SUM(BK458:BK591)</f>
        <v>0</v>
      </c>
    </row>
    <row r="458" spans="2:65" s="1" customFormat="1" ht="40.15" customHeight="1">
      <c r="B458" s="38"/>
      <c r="C458" s="167" t="s">
        <v>877</v>
      </c>
      <c r="D458" s="167" t="s">
        <v>272</v>
      </c>
      <c r="E458" s="168" t="s">
        <v>878</v>
      </c>
      <c r="F458" s="283" t="s">
        <v>879</v>
      </c>
      <c r="G458" s="283"/>
      <c r="H458" s="283"/>
      <c r="I458" s="283"/>
      <c r="J458" s="169" t="s">
        <v>375</v>
      </c>
      <c r="K458" s="170">
        <v>2</v>
      </c>
      <c r="L458" s="272">
        <v>0</v>
      </c>
      <c r="M458" s="284"/>
      <c r="N458" s="273">
        <f>ROUND(L458*K458,1)</f>
        <v>0</v>
      </c>
      <c r="O458" s="273"/>
      <c r="P458" s="273"/>
      <c r="Q458" s="273"/>
      <c r="R458" s="40"/>
      <c r="T458" s="171" t="s">
        <v>22</v>
      </c>
      <c r="U458" s="47" t="s">
        <v>50</v>
      </c>
      <c r="V458" s="39"/>
      <c r="W458" s="172">
        <f>V458*K458</f>
        <v>0</v>
      </c>
      <c r="X458" s="172">
        <v>6.9999999999999999E-4</v>
      </c>
      <c r="Y458" s="172">
        <f>X458*K458</f>
        <v>1.4E-3</v>
      </c>
      <c r="Z458" s="172">
        <v>0</v>
      </c>
      <c r="AA458" s="173">
        <f>Z458*K458</f>
        <v>0</v>
      </c>
      <c r="AR458" s="21" t="s">
        <v>276</v>
      </c>
      <c r="AT458" s="21" t="s">
        <v>272</v>
      </c>
      <c r="AU458" s="21" t="s">
        <v>108</v>
      </c>
      <c r="AY458" s="21" t="s">
        <v>271</v>
      </c>
      <c r="BE458" s="108">
        <f>IF(U458="základní",N458,0)</f>
        <v>0</v>
      </c>
      <c r="BF458" s="108">
        <f>IF(U458="snížená",N458,0)</f>
        <v>0</v>
      </c>
      <c r="BG458" s="108">
        <f>IF(U458="zákl. přenesená",N458,0)</f>
        <v>0</v>
      </c>
      <c r="BH458" s="108">
        <f>IF(U458="sníž. přenesená",N458,0)</f>
        <v>0</v>
      </c>
      <c r="BI458" s="108">
        <f>IF(U458="nulová",N458,0)</f>
        <v>0</v>
      </c>
      <c r="BJ458" s="21" t="s">
        <v>90</v>
      </c>
      <c r="BK458" s="108">
        <f>ROUND(L458*K458,1)</f>
        <v>0</v>
      </c>
      <c r="BL458" s="21" t="s">
        <v>276</v>
      </c>
      <c r="BM458" s="21" t="s">
        <v>880</v>
      </c>
    </row>
    <row r="459" spans="2:65" s="10" customFormat="1" ht="28.9" customHeight="1">
      <c r="B459" s="174"/>
      <c r="C459" s="175"/>
      <c r="D459" s="175"/>
      <c r="E459" s="176" t="s">
        <v>22</v>
      </c>
      <c r="F459" s="287" t="s">
        <v>881</v>
      </c>
      <c r="G459" s="288"/>
      <c r="H459" s="288"/>
      <c r="I459" s="288"/>
      <c r="J459" s="175"/>
      <c r="K459" s="177">
        <v>2</v>
      </c>
      <c r="L459" s="175"/>
      <c r="M459" s="175"/>
      <c r="N459" s="175"/>
      <c r="O459" s="175"/>
      <c r="P459" s="175"/>
      <c r="Q459" s="175"/>
      <c r="R459" s="178"/>
      <c r="T459" s="179"/>
      <c r="U459" s="175"/>
      <c r="V459" s="175"/>
      <c r="W459" s="175"/>
      <c r="X459" s="175"/>
      <c r="Y459" s="175"/>
      <c r="Z459" s="175"/>
      <c r="AA459" s="180"/>
      <c r="AT459" s="181" t="s">
        <v>279</v>
      </c>
      <c r="AU459" s="181" t="s">
        <v>108</v>
      </c>
      <c r="AV459" s="10" t="s">
        <v>108</v>
      </c>
      <c r="AW459" s="10" t="s">
        <v>40</v>
      </c>
      <c r="AX459" s="10" t="s">
        <v>90</v>
      </c>
      <c r="AY459" s="181" t="s">
        <v>271</v>
      </c>
    </row>
    <row r="460" spans="2:65" s="1" customFormat="1" ht="28.9" customHeight="1">
      <c r="B460" s="38"/>
      <c r="C460" s="167" t="s">
        <v>882</v>
      </c>
      <c r="D460" s="167" t="s">
        <v>272</v>
      </c>
      <c r="E460" s="168" t="s">
        <v>883</v>
      </c>
      <c r="F460" s="283" t="s">
        <v>884</v>
      </c>
      <c r="G460" s="283"/>
      <c r="H460" s="283"/>
      <c r="I460" s="283"/>
      <c r="J460" s="169" t="s">
        <v>375</v>
      </c>
      <c r="K460" s="170">
        <v>1</v>
      </c>
      <c r="L460" s="272">
        <v>0</v>
      </c>
      <c r="M460" s="284"/>
      <c r="N460" s="273">
        <f t="shared" ref="N460:N465" si="55">ROUND(L460*K460,1)</f>
        <v>0</v>
      </c>
      <c r="O460" s="273"/>
      <c r="P460" s="273"/>
      <c r="Q460" s="273"/>
      <c r="R460" s="40"/>
      <c r="T460" s="171" t="s">
        <v>22</v>
      </c>
      <c r="U460" s="47" t="s">
        <v>50</v>
      </c>
      <c r="V460" s="39"/>
      <c r="W460" s="172">
        <f t="shared" ref="W460:W465" si="56">V460*K460</f>
        <v>0</v>
      </c>
      <c r="X460" s="172">
        <v>0.11241</v>
      </c>
      <c r="Y460" s="172">
        <f t="shared" ref="Y460:Y465" si="57">X460*K460</f>
        <v>0.11241</v>
      </c>
      <c r="Z460" s="172">
        <v>0</v>
      </c>
      <c r="AA460" s="173">
        <f t="shared" ref="AA460:AA465" si="58">Z460*K460</f>
        <v>0</v>
      </c>
      <c r="AR460" s="21" t="s">
        <v>276</v>
      </c>
      <c r="AT460" s="21" t="s">
        <v>272</v>
      </c>
      <c r="AU460" s="21" t="s">
        <v>108</v>
      </c>
      <c r="AY460" s="21" t="s">
        <v>271</v>
      </c>
      <c r="BE460" s="108">
        <f t="shared" ref="BE460:BE465" si="59">IF(U460="základní",N460,0)</f>
        <v>0</v>
      </c>
      <c r="BF460" s="108">
        <f t="shared" ref="BF460:BF465" si="60">IF(U460="snížená",N460,0)</f>
        <v>0</v>
      </c>
      <c r="BG460" s="108">
        <f t="shared" ref="BG460:BG465" si="61">IF(U460="zákl. přenesená",N460,0)</f>
        <v>0</v>
      </c>
      <c r="BH460" s="108">
        <f t="shared" ref="BH460:BH465" si="62">IF(U460="sníž. přenesená",N460,0)</f>
        <v>0</v>
      </c>
      <c r="BI460" s="108">
        <f t="shared" ref="BI460:BI465" si="63">IF(U460="nulová",N460,0)</f>
        <v>0</v>
      </c>
      <c r="BJ460" s="21" t="s">
        <v>90</v>
      </c>
      <c r="BK460" s="108">
        <f t="shared" ref="BK460:BK465" si="64">ROUND(L460*K460,1)</f>
        <v>0</v>
      </c>
      <c r="BL460" s="21" t="s">
        <v>276</v>
      </c>
      <c r="BM460" s="21" t="s">
        <v>885</v>
      </c>
    </row>
    <row r="461" spans="2:65" s="1" customFormat="1" ht="20.45" customHeight="1">
      <c r="B461" s="38"/>
      <c r="C461" s="206" t="s">
        <v>886</v>
      </c>
      <c r="D461" s="206" t="s">
        <v>381</v>
      </c>
      <c r="E461" s="207" t="s">
        <v>887</v>
      </c>
      <c r="F461" s="289" t="s">
        <v>888</v>
      </c>
      <c r="G461" s="289"/>
      <c r="H461" s="289"/>
      <c r="I461" s="289"/>
      <c r="J461" s="208" t="s">
        <v>375</v>
      </c>
      <c r="K461" s="209">
        <v>1</v>
      </c>
      <c r="L461" s="290">
        <v>0</v>
      </c>
      <c r="M461" s="291"/>
      <c r="N461" s="292">
        <f t="shared" si="55"/>
        <v>0</v>
      </c>
      <c r="O461" s="273"/>
      <c r="P461" s="273"/>
      <c r="Q461" s="273"/>
      <c r="R461" s="40"/>
      <c r="T461" s="171" t="s">
        <v>22</v>
      </c>
      <c r="U461" s="47" t="s">
        <v>50</v>
      </c>
      <c r="V461" s="39"/>
      <c r="W461" s="172">
        <f t="shared" si="56"/>
        <v>0</v>
      </c>
      <c r="X461" s="172">
        <v>2.5000000000000001E-3</v>
      </c>
      <c r="Y461" s="172">
        <f t="shared" si="57"/>
        <v>2.5000000000000001E-3</v>
      </c>
      <c r="Z461" s="172">
        <v>0</v>
      </c>
      <c r="AA461" s="173">
        <f t="shared" si="58"/>
        <v>0</v>
      </c>
      <c r="AR461" s="21" t="s">
        <v>320</v>
      </c>
      <c r="AT461" s="21" t="s">
        <v>381</v>
      </c>
      <c r="AU461" s="21" t="s">
        <v>108</v>
      </c>
      <c r="AY461" s="21" t="s">
        <v>271</v>
      </c>
      <c r="BE461" s="108">
        <f t="shared" si="59"/>
        <v>0</v>
      </c>
      <c r="BF461" s="108">
        <f t="shared" si="60"/>
        <v>0</v>
      </c>
      <c r="BG461" s="108">
        <f t="shared" si="61"/>
        <v>0</v>
      </c>
      <c r="BH461" s="108">
        <f t="shared" si="62"/>
        <v>0</v>
      </c>
      <c r="BI461" s="108">
        <f t="shared" si="63"/>
        <v>0</v>
      </c>
      <c r="BJ461" s="21" t="s">
        <v>90</v>
      </c>
      <c r="BK461" s="108">
        <f t="shared" si="64"/>
        <v>0</v>
      </c>
      <c r="BL461" s="21" t="s">
        <v>276</v>
      </c>
      <c r="BM461" s="21" t="s">
        <v>889</v>
      </c>
    </row>
    <row r="462" spans="2:65" s="1" customFormat="1" ht="20.45" customHeight="1">
      <c r="B462" s="38"/>
      <c r="C462" s="206" t="s">
        <v>890</v>
      </c>
      <c r="D462" s="206" t="s">
        <v>381</v>
      </c>
      <c r="E462" s="207" t="s">
        <v>891</v>
      </c>
      <c r="F462" s="289" t="s">
        <v>892</v>
      </c>
      <c r="G462" s="289"/>
      <c r="H462" s="289"/>
      <c r="I462" s="289"/>
      <c r="J462" s="208" t="s">
        <v>375</v>
      </c>
      <c r="K462" s="209">
        <v>1</v>
      </c>
      <c r="L462" s="290">
        <v>0</v>
      </c>
      <c r="M462" s="291"/>
      <c r="N462" s="292">
        <f t="shared" si="55"/>
        <v>0</v>
      </c>
      <c r="O462" s="273"/>
      <c r="P462" s="273"/>
      <c r="Q462" s="273"/>
      <c r="R462" s="40"/>
      <c r="T462" s="171" t="s">
        <v>22</v>
      </c>
      <c r="U462" s="47" t="s">
        <v>50</v>
      </c>
      <c r="V462" s="39"/>
      <c r="W462" s="172">
        <f t="shared" si="56"/>
        <v>0</v>
      </c>
      <c r="X462" s="172">
        <v>3.0000000000000001E-3</v>
      </c>
      <c r="Y462" s="172">
        <f t="shared" si="57"/>
        <v>3.0000000000000001E-3</v>
      </c>
      <c r="Z462" s="172">
        <v>0</v>
      </c>
      <c r="AA462" s="173">
        <f t="shared" si="58"/>
        <v>0</v>
      </c>
      <c r="AR462" s="21" t="s">
        <v>320</v>
      </c>
      <c r="AT462" s="21" t="s">
        <v>381</v>
      </c>
      <c r="AU462" s="21" t="s">
        <v>108</v>
      </c>
      <c r="AY462" s="21" t="s">
        <v>271</v>
      </c>
      <c r="BE462" s="108">
        <f t="shared" si="59"/>
        <v>0</v>
      </c>
      <c r="BF462" s="108">
        <f t="shared" si="60"/>
        <v>0</v>
      </c>
      <c r="BG462" s="108">
        <f t="shared" si="61"/>
        <v>0</v>
      </c>
      <c r="BH462" s="108">
        <f t="shared" si="62"/>
        <v>0</v>
      </c>
      <c r="BI462" s="108">
        <f t="shared" si="63"/>
        <v>0</v>
      </c>
      <c r="BJ462" s="21" t="s">
        <v>90</v>
      </c>
      <c r="BK462" s="108">
        <f t="shared" si="64"/>
        <v>0</v>
      </c>
      <c r="BL462" s="21" t="s">
        <v>276</v>
      </c>
      <c r="BM462" s="21" t="s">
        <v>893</v>
      </c>
    </row>
    <row r="463" spans="2:65" s="1" customFormat="1" ht="20.45" customHeight="1">
      <c r="B463" s="38"/>
      <c r="C463" s="206" t="s">
        <v>894</v>
      </c>
      <c r="D463" s="206" t="s">
        <v>381</v>
      </c>
      <c r="E463" s="207" t="s">
        <v>895</v>
      </c>
      <c r="F463" s="289" t="s">
        <v>896</v>
      </c>
      <c r="G463" s="289"/>
      <c r="H463" s="289"/>
      <c r="I463" s="289"/>
      <c r="J463" s="208" t="s">
        <v>375</v>
      </c>
      <c r="K463" s="209">
        <v>1</v>
      </c>
      <c r="L463" s="290">
        <v>0</v>
      </c>
      <c r="M463" s="291"/>
      <c r="N463" s="292">
        <f t="shared" si="55"/>
        <v>0</v>
      </c>
      <c r="O463" s="273"/>
      <c r="P463" s="273"/>
      <c r="Q463" s="273"/>
      <c r="R463" s="40"/>
      <c r="T463" s="171" t="s">
        <v>22</v>
      </c>
      <c r="U463" s="47" t="s">
        <v>50</v>
      </c>
      <c r="V463" s="39"/>
      <c r="W463" s="172">
        <f t="shared" si="56"/>
        <v>0</v>
      </c>
      <c r="X463" s="172">
        <v>1E-4</v>
      </c>
      <c r="Y463" s="172">
        <f t="shared" si="57"/>
        <v>1E-4</v>
      </c>
      <c r="Z463" s="172">
        <v>0</v>
      </c>
      <c r="AA463" s="173">
        <f t="shared" si="58"/>
        <v>0</v>
      </c>
      <c r="AR463" s="21" t="s">
        <v>320</v>
      </c>
      <c r="AT463" s="21" t="s">
        <v>381</v>
      </c>
      <c r="AU463" s="21" t="s">
        <v>108</v>
      </c>
      <c r="AY463" s="21" t="s">
        <v>271</v>
      </c>
      <c r="BE463" s="108">
        <f t="shared" si="59"/>
        <v>0</v>
      </c>
      <c r="BF463" s="108">
        <f t="shared" si="60"/>
        <v>0</v>
      </c>
      <c r="BG463" s="108">
        <f t="shared" si="61"/>
        <v>0</v>
      </c>
      <c r="BH463" s="108">
        <f t="shared" si="62"/>
        <v>0</v>
      </c>
      <c r="BI463" s="108">
        <f t="shared" si="63"/>
        <v>0</v>
      </c>
      <c r="BJ463" s="21" t="s">
        <v>90</v>
      </c>
      <c r="BK463" s="108">
        <f t="shared" si="64"/>
        <v>0</v>
      </c>
      <c r="BL463" s="21" t="s">
        <v>276</v>
      </c>
      <c r="BM463" s="21" t="s">
        <v>897</v>
      </c>
    </row>
    <row r="464" spans="2:65" s="1" customFormat="1" ht="20.45" customHeight="1">
      <c r="B464" s="38"/>
      <c r="C464" s="206" t="s">
        <v>898</v>
      </c>
      <c r="D464" s="206" t="s">
        <v>381</v>
      </c>
      <c r="E464" s="207" t="s">
        <v>899</v>
      </c>
      <c r="F464" s="289" t="s">
        <v>900</v>
      </c>
      <c r="G464" s="289"/>
      <c r="H464" s="289"/>
      <c r="I464" s="289"/>
      <c r="J464" s="208" t="s">
        <v>375</v>
      </c>
      <c r="K464" s="209">
        <v>4</v>
      </c>
      <c r="L464" s="290">
        <v>0</v>
      </c>
      <c r="M464" s="291"/>
      <c r="N464" s="292">
        <f t="shared" si="55"/>
        <v>0</v>
      </c>
      <c r="O464" s="273"/>
      <c r="P464" s="273"/>
      <c r="Q464" s="273"/>
      <c r="R464" s="40"/>
      <c r="T464" s="171" t="s">
        <v>22</v>
      </c>
      <c r="U464" s="47" t="s">
        <v>50</v>
      </c>
      <c r="V464" s="39"/>
      <c r="W464" s="172">
        <f t="shared" si="56"/>
        <v>0</v>
      </c>
      <c r="X464" s="172">
        <v>3.5E-4</v>
      </c>
      <c r="Y464" s="172">
        <f t="shared" si="57"/>
        <v>1.4E-3</v>
      </c>
      <c r="Z464" s="172">
        <v>0</v>
      </c>
      <c r="AA464" s="173">
        <f t="shared" si="58"/>
        <v>0</v>
      </c>
      <c r="AR464" s="21" t="s">
        <v>320</v>
      </c>
      <c r="AT464" s="21" t="s">
        <v>381</v>
      </c>
      <c r="AU464" s="21" t="s">
        <v>108</v>
      </c>
      <c r="AY464" s="21" t="s">
        <v>271</v>
      </c>
      <c r="BE464" s="108">
        <f t="shared" si="59"/>
        <v>0</v>
      </c>
      <c r="BF464" s="108">
        <f t="shared" si="60"/>
        <v>0</v>
      </c>
      <c r="BG464" s="108">
        <f t="shared" si="61"/>
        <v>0</v>
      </c>
      <c r="BH464" s="108">
        <f t="shared" si="62"/>
        <v>0</v>
      </c>
      <c r="BI464" s="108">
        <f t="shared" si="63"/>
        <v>0</v>
      </c>
      <c r="BJ464" s="21" t="s">
        <v>90</v>
      </c>
      <c r="BK464" s="108">
        <f t="shared" si="64"/>
        <v>0</v>
      </c>
      <c r="BL464" s="21" t="s">
        <v>276</v>
      </c>
      <c r="BM464" s="21" t="s">
        <v>901</v>
      </c>
    </row>
    <row r="465" spans="2:65" s="1" customFormat="1" ht="40.15" customHeight="1">
      <c r="B465" s="38"/>
      <c r="C465" s="167" t="s">
        <v>902</v>
      </c>
      <c r="D465" s="167" t="s">
        <v>272</v>
      </c>
      <c r="E465" s="168" t="s">
        <v>903</v>
      </c>
      <c r="F465" s="283" t="s">
        <v>904</v>
      </c>
      <c r="G465" s="283"/>
      <c r="H465" s="283"/>
      <c r="I465" s="283"/>
      <c r="J465" s="169" t="s">
        <v>308</v>
      </c>
      <c r="K465" s="170">
        <v>12.244</v>
      </c>
      <c r="L465" s="272">
        <v>0</v>
      </c>
      <c r="M465" s="284"/>
      <c r="N465" s="273">
        <f t="shared" si="55"/>
        <v>0</v>
      </c>
      <c r="O465" s="273"/>
      <c r="P465" s="273"/>
      <c r="Q465" s="273"/>
      <c r="R465" s="40"/>
      <c r="T465" s="171" t="s">
        <v>22</v>
      </c>
      <c r="U465" s="47" t="s">
        <v>50</v>
      </c>
      <c r="V465" s="39"/>
      <c r="W465" s="172">
        <f t="shared" si="56"/>
        <v>0</v>
      </c>
      <c r="X465" s="172">
        <v>0.10095</v>
      </c>
      <c r="Y465" s="172">
        <f t="shared" si="57"/>
        <v>1.2360317999999999</v>
      </c>
      <c r="Z465" s="172">
        <v>0</v>
      </c>
      <c r="AA465" s="173">
        <f t="shared" si="58"/>
        <v>0</v>
      </c>
      <c r="AR465" s="21" t="s">
        <v>276</v>
      </c>
      <c r="AT465" s="21" t="s">
        <v>272</v>
      </c>
      <c r="AU465" s="21" t="s">
        <v>108</v>
      </c>
      <c r="AY465" s="21" t="s">
        <v>271</v>
      </c>
      <c r="BE465" s="108">
        <f t="shared" si="59"/>
        <v>0</v>
      </c>
      <c r="BF465" s="108">
        <f t="shared" si="60"/>
        <v>0</v>
      </c>
      <c r="BG465" s="108">
        <f t="shared" si="61"/>
        <v>0</v>
      </c>
      <c r="BH465" s="108">
        <f t="shared" si="62"/>
        <v>0</v>
      </c>
      <c r="BI465" s="108">
        <f t="shared" si="63"/>
        <v>0</v>
      </c>
      <c r="BJ465" s="21" t="s">
        <v>90</v>
      </c>
      <c r="BK465" s="108">
        <f t="shared" si="64"/>
        <v>0</v>
      </c>
      <c r="BL465" s="21" t="s">
        <v>276</v>
      </c>
      <c r="BM465" s="21" t="s">
        <v>905</v>
      </c>
    </row>
    <row r="466" spans="2:65" s="10" customFormat="1" ht="28.9" customHeight="1">
      <c r="B466" s="174"/>
      <c r="C466" s="175"/>
      <c r="D466" s="175"/>
      <c r="E466" s="176" t="s">
        <v>22</v>
      </c>
      <c r="F466" s="287" t="s">
        <v>906</v>
      </c>
      <c r="G466" s="288"/>
      <c r="H466" s="288"/>
      <c r="I466" s="288"/>
      <c r="J466" s="175"/>
      <c r="K466" s="177">
        <v>12.244</v>
      </c>
      <c r="L466" s="175"/>
      <c r="M466" s="175"/>
      <c r="N466" s="175"/>
      <c r="O466" s="175"/>
      <c r="P466" s="175"/>
      <c r="Q466" s="175"/>
      <c r="R466" s="178"/>
      <c r="T466" s="179"/>
      <c r="U466" s="175"/>
      <c r="V466" s="175"/>
      <c r="W466" s="175"/>
      <c r="X466" s="175"/>
      <c r="Y466" s="175"/>
      <c r="Z466" s="175"/>
      <c r="AA466" s="180"/>
      <c r="AT466" s="181" t="s">
        <v>279</v>
      </c>
      <c r="AU466" s="181" t="s">
        <v>108</v>
      </c>
      <c r="AV466" s="10" t="s">
        <v>108</v>
      </c>
      <c r="AW466" s="10" t="s">
        <v>40</v>
      </c>
      <c r="AX466" s="10" t="s">
        <v>90</v>
      </c>
      <c r="AY466" s="181" t="s">
        <v>271</v>
      </c>
    </row>
    <row r="467" spans="2:65" s="1" customFormat="1" ht="28.9" customHeight="1">
      <c r="B467" s="38"/>
      <c r="C467" s="206" t="s">
        <v>907</v>
      </c>
      <c r="D467" s="206" t="s">
        <v>381</v>
      </c>
      <c r="E467" s="207" t="s">
        <v>908</v>
      </c>
      <c r="F467" s="289" t="s">
        <v>909</v>
      </c>
      <c r="G467" s="289"/>
      <c r="H467" s="289"/>
      <c r="I467" s="289"/>
      <c r="J467" s="208" t="s">
        <v>375</v>
      </c>
      <c r="K467" s="209">
        <v>12.366</v>
      </c>
      <c r="L467" s="290">
        <v>0</v>
      </c>
      <c r="M467" s="291"/>
      <c r="N467" s="292">
        <f>ROUND(L467*K467,1)</f>
        <v>0</v>
      </c>
      <c r="O467" s="273"/>
      <c r="P467" s="273"/>
      <c r="Q467" s="273"/>
      <c r="R467" s="40"/>
      <c r="T467" s="171" t="s">
        <v>22</v>
      </c>
      <c r="U467" s="47" t="s">
        <v>50</v>
      </c>
      <c r="V467" s="39"/>
      <c r="W467" s="172">
        <f>V467*K467</f>
        <v>0</v>
      </c>
      <c r="X467" s="172">
        <v>2.8000000000000001E-2</v>
      </c>
      <c r="Y467" s="172">
        <f>X467*K467</f>
        <v>0.346248</v>
      </c>
      <c r="Z467" s="172">
        <v>0</v>
      </c>
      <c r="AA467" s="173">
        <f>Z467*K467</f>
        <v>0</v>
      </c>
      <c r="AR467" s="21" t="s">
        <v>320</v>
      </c>
      <c r="AT467" s="21" t="s">
        <v>381</v>
      </c>
      <c r="AU467" s="21" t="s">
        <v>108</v>
      </c>
      <c r="AY467" s="21" t="s">
        <v>271</v>
      </c>
      <c r="BE467" s="108">
        <f>IF(U467="základní",N467,0)</f>
        <v>0</v>
      </c>
      <c r="BF467" s="108">
        <f>IF(U467="snížená",N467,0)</f>
        <v>0</v>
      </c>
      <c r="BG467" s="108">
        <f>IF(U467="zákl. přenesená",N467,0)</f>
        <v>0</v>
      </c>
      <c r="BH467" s="108">
        <f>IF(U467="sníž. přenesená",N467,0)</f>
        <v>0</v>
      </c>
      <c r="BI467" s="108">
        <f>IF(U467="nulová",N467,0)</f>
        <v>0</v>
      </c>
      <c r="BJ467" s="21" t="s">
        <v>90</v>
      </c>
      <c r="BK467" s="108">
        <f>ROUND(L467*K467,1)</f>
        <v>0</v>
      </c>
      <c r="BL467" s="21" t="s">
        <v>276</v>
      </c>
      <c r="BM467" s="21" t="s">
        <v>910</v>
      </c>
    </row>
    <row r="468" spans="2:65" s="10" customFormat="1" ht="20.45" customHeight="1">
      <c r="B468" s="174"/>
      <c r="C468" s="175"/>
      <c r="D468" s="175"/>
      <c r="E468" s="176" t="s">
        <v>22</v>
      </c>
      <c r="F468" s="287" t="s">
        <v>911</v>
      </c>
      <c r="G468" s="288"/>
      <c r="H468" s="288"/>
      <c r="I468" s="288"/>
      <c r="J468" s="175"/>
      <c r="K468" s="177">
        <v>12.366</v>
      </c>
      <c r="L468" s="175"/>
      <c r="M468" s="175"/>
      <c r="N468" s="175"/>
      <c r="O468" s="175"/>
      <c r="P468" s="175"/>
      <c r="Q468" s="175"/>
      <c r="R468" s="178"/>
      <c r="T468" s="179"/>
      <c r="U468" s="175"/>
      <c r="V468" s="175"/>
      <c r="W468" s="175"/>
      <c r="X468" s="175"/>
      <c r="Y468" s="175"/>
      <c r="Z468" s="175"/>
      <c r="AA468" s="180"/>
      <c r="AT468" s="181" t="s">
        <v>279</v>
      </c>
      <c r="AU468" s="181" t="s">
        <v>108</v>
      </c>
      <c r="AV468" s="10" t="s">
        <v>108</v>
      </c>
      <c r="AW468" s="10" t="s">
        <v>40</v>
      </c>
      <c r="AX468" s="10" t="s">
        <v>90</v>
      </c>
      <c r="AY468" s="181" t="s">
        <v>271</v>
      </c>
    </row>
    <row r="469" spans="2:65" s="1" customFormat="1" ht="40.15" customHeight="1">
      <c r="B469" s="38"/>
      <c r="C469" s="167" t="s">
        <v>912</v>
      </c>
      <c r="D469" s="167" t="s">
        <v>272</v>
      </c>
      <c r="E469" s="168" t="s">
        <v>913</v>
      </c>
      <c r="F469" s="283" t="s">
        <v>914</v>
      </c>
      <c r="G469" s="283"/>
      <c r="H469" s="283"/>
      <c r="I469" s="283"/>
      <c r="J469" s="169" t="s">
        <v>308</v>
      </c>
      <c r="K469" s="170">
        <v>62.981999999999999</v>
      </c>
      <c r="L469" s="272">
        <v>0</v>
      </c>
      <c r="M469" s="284"/>
      <c r="N469" s="273">
        <f>ROUND(L469*K469,1)</f>
        <v>0</v>
      </c>
      <c r="O469" s="273"/>
      <c r="P469" s="273"/>
      <c r="Q469" s="273"/>
      <c r="R469" s="40"/>
      <c r="T469" s="171" t="s">
        <v>22</v>
      </c>
      <c r="U469" s="47" t="s">
        <v>50</v>
      </c>
      <c r="V469" s="39"/>
      <c r="W469" s="172">
        <f>V469*K469</f>
        <v>0</v>
      </c>
      <c r="X469" s="172">
        <v>3.0000000000000001E-5</v>
      </c>
      <c r="Y469" s="172">
        <f>X469*K469</f>
        <v>1.8894599999999999E-3</v>
      </c>
      <c r="Z469" s="172">
        <v>0</v>
      </c>
      <c r="AA469" s="173">
        <f>Z469*K469</f>
        <v>0</v>
      </c>
      <c r="AR469" s="21" t="s">
        <v>276</v>
      </c>
      <c r="AT469" s="21" t="s">
        <v>272</v>
      </c>
      <c r="AU469" s="21" t="s">
        <v>108</v>
      </c>
      <c r="AY469" s="21" t="s">
        <v>271</v>
      </c>
      <c r="BE469" s="108">
        <f>IF(U469="základní",N469,0)</f>
        <v>0</v>
      </c>
      <c r="BF469" s="108">
        <f>IF(U469="snížená",N469,0)</f>
        <v>0</v>
      </c>
      <c r="BG469" s="108">
        <f>IF(U469="zákl. přenesená",N469,0)</f>
        <v>0</v>
      </c>
      <c r="BH469" s="108">
        <f>IF(U469="sníž. přenesená",N469,0)</f>
        <v>0</v>
      </c>
      <c r="BI469" s="108">
        <f>IF(U469="nulová",N469,0)</f>
        <v>0</v>
      </c>
      <c r="BJ469" s="21" t="s">
        <v>90</v>
      </c>
      <c r="BK469" s="108">
        <f>ROUND(L469*K469,1)</f>
        <v>0</v>
      </c>
      <c r="BL469" s="21" t="s">
        <v>276</v>
      </c>
      <c r="BM469" s="21" t="s">
        <v>915</v>
      </c>
    </row>
    <row r="470" spans="2:65" s="13" customFormat="1" ht="20.45" customHeight="1">
      <c r="B470" s="198"/>
      <c r="C470" s="199"/>
      <c r="D470" s="199"/>
      <c r="E470" s="200" t="s">
        <v>22</v>
      </c>
      <c r="F470" s="285" t="s">
        <v>916</v>
      </c>
      <c r="G470" s="286"/>
      <c r="H470" s="286"/>
      <c r="I470" s="286"/>
      <c r="J470" s="199"/>
      <c r="K470" s="201" t="s">
        <v>22</v>
      </c>
      <c r="L470" s="199"/>
      <c r="M470" s="199"/>
      <c r="N470" s="199"/>
      <c r="O470" s="199"/>
      <c r="P470" s="199"/>
      <c r="Q470" s="199"/>
      <c r="R470" s="202"/>
      <c r="T470" s="203"/>
      <c r="U470" s="199"/>
      <c r="V470" s="199"/>
      <c r="W470" s="199"/>
      <c r="X470" s="199"/>
      <c r="Y470" s="199"/>
      <c r="Z470" s="199"/>
      <c r="AA470" s="204"/>
      <c r="AT470" s="205" t="s">
        <v>279</v>
      </c>
      <c r="AU470" s="205" t="s">
        <v>108</v>
      </c>
      <c r="AV470" s="13" t="s">
        <v>90</v>
      </c>
      <c r="AW470" s="13" t="s">
        <v>40</v>
      </c>
      <c r="AX470" s="13" t="s">
        <v>85</v>
      </c>
      <c r="AY470" s="205" t="s">
        <v>271</v>
      </c>
    </row>
    <row r="471" spans="2:65" s="10" customFormat="1" ht="28.9" customHeight="1">
      <c r="B471" s="174"/>
      <c r="C471" s="175"/>
      <c r="D471" s="175"/>
      <c r="E471" s="176" t="s">
        <v>22</v>
      </c>
      <c r="F471" s="281" t="s">
        <v>917</v>
      </c>
      <c r="G471" s="282"/>
      <c r="H471" s="282"/>
      <c r="I471" s="282"/>
      <c r="J471" s="175"/>
      <c r="K471" s="177">
        <v>40.276000000000003</v>
      </c>
      <c r="L471" s="175"/>
      <c r="M471" s="175"/>
      <c r="N471" s="175"/>
      <c r="O471" s="175"/>
      <c r="P471" s="175"/>
      <c r="Q471" s="175"/>
      <c r="R471" s="178"/>
      <c r="T471" s="179"/>
      <c r="U471" s="175"/>
      <c r="V471" s="175"/>
      <c r="W471" s="175"/>
      <c r="X471" s="175"/>
      <c r="Y471" s="175"/>
      <c r="Z471" s="175"/>
      <c r="AA471" s="180"/>
      <c r="AT471" s="181" t="s">
        <v>279</v>
      </c>
      <c r="AU471" s="181" t="s">
        <v>108</v>
      </c>
      <c r="AV471" s="10" t="s">
        <v>108</v>
      </c>
      <c r="AW471" s="10" t="s">
        <v>40</v>
      </c>
      <c r="AX471" s="10" t="s">
        <v>85</v>
      </c>
      <c r="AY471" s="181" t="s">
        <v>271</v>
      </c>
    </row>
    <row r="472" spans="2:65" s="10" customFormat="1" ht="20.45" customHeight="1">
      <c r="B472" s="174"/>
      <c r="C472" s="175"/>
      <c r="D472" s="175"/>
      <c r="E472" s="176" t="s">
        <v>22</v>
      </c>
      <c r="F472" s="281" t="s">
        <v>918</v>
      </c>
      <c r="G472" s="282"/>
      <c r="H472" s="282"/>
      <c r="I472" s="282"/>
      <c r="J472" s="175"/>
      <c r="K472" s="177">
        <v>22.706</v>
      </c>
      <c r="L472" s="175"/>
      <c r="M472" s="175"/>
      <c r="N472" s="175"/>
      <c r="O472" s="175"/>
      <c r="P472" s="175"/>
      <c r="Q472" s="175"/>
      <c r="R472" s="178"/>
      <c r="T472" s="179"/>
      <c r="U472" s="175"/>
      <c r="V472" s="175"/>
      <c r="W472" s="175"/>
      <c r="X472" s="175"/>
      <c r="Y472" s="175"/>
      <c r="Z472" s="175"/>
      <c r="AA472" s="180"/>
      <c r="AT472" s="181" t="s">
        <v>279</v>
      </c>
      <c r="AU472" s="181" t="s">
        <v>108</v>
      </c>
      <c r="AV472" s="10" t="s">
        <v>108</v>
      </c>
      <c r="AW472" s="10" t="s">
        <v>40</v>
      </c>
      <c r="AX472" s="10" t="s">
        <v>85</v>
      </c>
      <c r="AY472" s="181" t="s">
        <v>271</v>
      </c>
    </row>
    <row r="473" spans="2:65" s="12" customFormat="1" ht="20.45" customHeight="1">
      <c r="B473" s="190"/>
      <c r="C473" s="191"/>
      <c r="D473" s="191"/>
      <c r="E473" s="192" t="s">
        <v>147</v>
      </c>
      <c r="F473" s="293" t="s">
        <v>283</v>
      </c>
      <c r="G473" s="294"/>
      <c r="H473" s="294"/>
      <c r="I473" s="294"/>
      <c r="J473" s="191"/>
      <c r="K473" s="193">
        <v>62.981999999999999</v>
      </c>
      <c r="L473" s="191"/>
      <c r="M473" s="191"/>
      <c r="N473" s="191"/>
      <c r="O473" s="191"/>
      <c r="P473" s="191"/>
      <c r="Q473" s="191"/>
      <c r="R473" s="194"/>
      <c r="T473" s="195"/>
      <c r="U473" s="191"/>
      <c r="V473" s="191"/>
      <c r="W473" s="191"/>
      <c r="X473" s="191"/>
      <c r="Y473" s="191"/>
      <c r="Z473" s="191"/>
      <c r="AA473" s="196"/>
      <c r="AT473" s="197" t="s">
        <v>279</v>
      </c>
      <c r="AU473" s="197" t="s">
        <v>108</v>
      </c>
      <c r="AV473" s="12" t="s">
        <v>276</v>
      </c>
      <c r="AW473" s="12" t="s">
        <v>40</v>
      </c>
      <c r="AX473" s="12" t="s">
        <v>90</v>
      </c>
      <c r="AY473" s="197" t="s">
        <v>271</v>
      </c>
    </row>
    <row r="474" spans="2:65" s="1" customFormat="1" ht="40.15" customHeight="1">
      <c r="B474" s="38"/>
      <c r="C474" s="206" t="s">
        <v>919</v>
      </c>
      <c r="D474" s="206" t="s">
        <v>381</v>
      </c>
      <c r="E474" s="207" t="s">
        <v>920</v>
      </c>
      <c r="F474" s="289" t="s">
        <v>921</v>
      </c>
      <c r="G474" s="289"/>
      <c r="H474" s="289"/>
      <c r="I474" s="289"/>
      <c r="J474" s="208" t="s">
        <v>375</v>
      </c>
      <c r="K474" s="209">
        <v>64.870999999999995</v>
      </c>
      <c r="L474" s="290">
        <v>0</v>
      </c>
      <c r="M474" s="291"/>
      <c r="N474" s="292">
        <f>ROUND(L474*K474,1)</f>
        <v>0</v>
      </c>
      <c r="O474" s="273"/>
      <c r="P474" s="273"/>
      <c r="Q474" s="273"/>
      <c r="R474" s="40"/>
      <c r="T474" s="171" t="s">
        <v>22</v>
      </c>
      <c r="U474" s="47" t="s">
        <v>50</v>
      </c>
      <c r="V474" s="39"/>
      <c r="W474" s="172">
        <f>V474*K474</f>
        <v>0</v>
      </c>
      <c r="X474" s="172">
        <v>1.24E-3</v>
      </c>
      <c r="Y474" s="172">
        <f>X474*K474</f>
        <v>8.044003999999999E-2</v>
      </c>
      <c r="Z474" s="172">
        <v>0</v>
      </c>
      <c r="AA474" s="173">
        <f>Z474*K474</f>
        <v>0</v>
      </c>
      <c r="AR474" s="21" t="s">
        <v>320</v>
      </c>
      <c r="AT474" s="21" t="s">
        <v>381</v>
      </c>
      <c r="AU474" s="21" t="s">
        <v>108</v>
      </c>
      <c r="AY474" s="21" t="s">
        <v>271</v>
      </c>
      <c r="BE474" s="108">
        <f>IF(U474="základní",N474,0)</f>
        <v>0</v>
      </c>
      <c r="BF474" s="108">
        <f>IF(U474="snížená",N474,0)</f>
        <v>0</v>
      </c>
      <c r="BG474" s="108">
        <f>IF(U474="zákl. přenesená",N474,0)</f>
        <v>0</v>
      </c>
      <c r="BH474" s="108">
        <f>IF(U474="sníž. přenesená",N474,0)</f>
        <v>0</v>
      </c>
      <c r="BI474" s="108">
        <f>IF(U474="nulová",N474,0)</f>
        <v>0</v>
      </c>
      <c r="BJ474" s="21" t="s">
        <v>90</v>
      </c>
      <c r="BK474" s="108">
        <f>ROUND(L474*K474,1)</f>
        <v>0</v>
      </c>
      <c r="BL474" s="21" t="s">
        <v>276</v>
      </c>
      <c r="BM474" s="21" t="s">
        <v>922</v>
      </c>
    </row>
    <row r="475" spans="2:65" s="10" customFormat="1" ht="20.45" customHeight="1">
      <c r="B475" s="174"/>
      <c r="C475" s="175"/>
      <c r="D475" s="175"/>
      <c r="E475" s="176" t="s">
        <v>22</v>
      </c>
      <c r="F475" s="287" t="s">
        <v>923</v>
      </c>
      <c r="G475" s="288"/>
      <c r="H475" s="288"/>
      <c r="I475" s="288"/>
      <c r="J475" s="175"/>
      <c r="K475" s="177">
        <v>64.870999999999995</v>
      </c>
      <c r="L475" s="175"/>
      <c r="M475" s="175"/>
      <c r="N475" s="175"/>
      <c r="O475" s="175"/>
      <c r="P475" s="175"/>
      <c r="Q475" s="175"/>
      <c r="R475" s="178"/>
      <c r="T475" s="179"/>
      <c r="U475" s="175"/>
      <c r="V475" s="175"/>
      <c r="W475" s="175"/>
      <c r="X475" s="175"/>
      <c r="Y475" s="175"/>
      <c r="Z475" s="175"/>
      <c r="AA475" s="180"/>
      <c r="AT475" s="181" t="s">
        <v>279</v>
      </c>
      <c r="AU475" s="181" t="s">
        <v>108</v>
      </c>
      <c r="AV475" s="10" t="s">
        <v>108</v>
      </c>
      <c r="AW475" s="10" t="s">
        <v>40</v>
      </c>
      <c r="AX475" s="10" t="s">
        <v>90</v>
      </c>
      <c r="AY475" s="181" t="s">
        <v>271</v>
      </c>
    </row>
    <row r="476" spans="2:65" s="1" customFormat="1" ht="40.15" customHeight="1">
      <c r="B476" s="38"/>
      <c r="C476" s="206" t="s">
        <v>924</v>
      </c>
      <c r="D476" s="206" t="s">
        <v>381</v>
      </c>
      <c r="E476" s="207" t="s">
        <v>925</v>
      </c>
      <c r="F476" s="289" t="s">
        <v>926</v>
      </c>
      <c r="G476" s="289"/>
      <c r="H476" s="289"/>
      <c r="I476" s="289"/>
      <c r="J476" s="208" t="s">
        <v>375</v>
      </c>
      <c r="K476" s="209">
        <v>194.614</v>
      </c>
      <c r="L476" s="290">
        <v>0</v>
      </c>
      <c r="M476" s="291"/>
      <c r="N476" s="292">
        <f>ROUND(L476*K476,1)</f>
        <v>0</v>
      </c>
      <c r="O476" s="273"/>
      <c r="P476" s="273"/>
      <c r="Q476" s="273"/>
      <c r="R476" s="40"/>
      <c r="T476" s="171" t="s">
        <v>22</v>
      </c>
      <c r="U476" s="47" t="s">
        <v>50</v>
      </c>
      <c r="V476" s="39"/>
      <c r="W476" s="172">
        <f>V476*K476</f>
        <v>0</v>
      </c>
      <c r="X476" s="172">
        <v>1E-4</v>
      </c>
      <c r="Y476" s="172">
        <f>X476*K476</f>
        <v>1.94614E-2</v>
      </c>
      <c r="Z476" s="172">
        <v>0</v>
      </c>
      <c r="AA476" s="173">
        <f>Z476*K476</f>
        <v>0</v>
      </c>
      <c r="AR476" s="21" t="s">
        <v>320</v>
      </c>
      <c r="AT476" s="21" t="s">
        <v>381</v>
      </c>
      <c r="AU476" s="21" t="s">
        <v>108</v>
      </c>
      <c r="AY476" s="21" t="s">
        <v>271</v>
      </c>
      <c r="BE476" s="108">
        <f>IF(U476="základní",N476,0)</f>
        <v>0</v>
      </c>
      <c r="BF476" s="108">
        <f>IF(U476="snížená",N476,0)</f>
        <v>0</v>
      </c>
      <c r="BG476" s="108">
        <f>IF(U476="zákl. přenesená",N476,0)</f>
        <v>0</v>
      </c>
      <c r="BH476" s="108">
        <f>IF(U476="sníž. přenesená",N476,0)</f>
        <v>0</v>
      </c>
      <c r="BI476" s="108">
        <f>IF(U476="nulová",N476,0)</f>
        <v>0</v>
      </c>
      <c r="BJ476" s="21" t="s">
        <v>90</v>
      </c>
      <c r="BK476" s="108">
        <f>ROUND(L476*K476,1)</f>
        <v>0</v>
      </c>
      <c r="BL476" s="21" t="s">
        <v>276</v>
      </c>
      <c r="BM476" s="21" t="s">
        <v>927</v>
      </c>
    </row>
    <row r="477" spans="2:65" s="10" customFormat="1" ht="20.45" customHeight="1">
      <c r="B477" s="174"/>
      <c r="C477" s="175"/>
      <c r="D477" s="175"/>
      <c r="E477" s="176" t="s">
        <v>22</v>
      </c>
      <c r="F477" s="287" t="s">
        <v>928</v>
      </c>
      <c r="G477" s="288"/>
      <c r="H477" s="288"/>
      <c r="I477" s="288"/>
      <c r="J477" s="175"/>
      <c r="K477" s="177">
        <v>194.614</v>
      </c>
      <c r="L477" s="175"/>
      <c r="M477" s="175"/>
      <c r="N477" s="175"/>
      <c r="O477" s="175"/>
      <c r="P477" s="175"/>
      <c r="Q477" s="175"/>
      <c r="R477" s="178"/>
      <c r="T477" s="179"/>
      <c r="U477" s="175"/>
      <c r="V477" s="175"/>
      <c r="W477" s="175"/>
      <c r="X477" s="175"/>
      <c r="Y477" s="175"/>
      <c r="Z477" s="175"/>
      <c r="AA477" s="180"/>
      <c r="AT477" s="181" t="s">
        <v>279</v>
      </c>
      <c r="AU477" s="181" t="s">
        <v>108</v>
      </c>
      <c r="AV477" s="10" t="s">
        <v>108</v>
      </c>
      <c r="AW477" s="10" t="s">
        <v>40</v>
      </c>
      <c r="AX477" s="10" t="s">
        <v>90</v>
      </c>
      <c r="AY477" s="181" t="s">
        <v>271</v>
      </c>
    </row>
    <row r="478" spans="2:65" s="1" customFormat="1" ht="28.9" customHeight="1">
      <c r="B478" s="38"/>
      <c r="C478" s="167" t="s">
        <v>929</v>
      </c>
      <c r="D478" s="167" t="s">
        <v>272</v>
      </c>
      <c r="E478" s="168" t="s">
        <v>930</v>
      </c>
      <c r="F478" s="283" t="s">
        <v>931</v>
      </c>
      <c r="G478" s="283"/>
      <c r="H478" s="283"/>
      <c r="I478" s="283"/>
      <c r="J478" s="169" t="s">
        <v>308</v>
      </c>
      <c r="K478" s="170">
        <v>56.695</v>
      </c>
      <c r="L478" s="272">
        <v>0</v>
      </c>
      <c r="M478" s="284"/>
      <c r="N478" s="273">
        <f>ROUND(L478*K478,1)</f>
        <v>0</v>
      </c>
      <c r="O478" s="273"/>
      <c r="P478" s="273"/>
      <c r="Q478" s="273"/>
      <c r="R478" s="40"/>
      <c r="T478" s="171" t="s">
        <v>22</v>
      </c>
      <c r="U478" s="47" t="s">
        <v>50</v>
      </c>
      <c r="V478" s="39"/>
      <c r="W478" s="172">
        <f>V478*K478</f>
        <v>0</v>
      </c>
      <c r="X478" s="172">
        <v>2.0000000000000002E-5</v>
      </c>
      <c r="Y478" s="172">
        <f>X478*K478</f>
        <v>1.1339000000000002E-3</v>
      </c>
      <c r="Z478" s="172">
        <v>0</v>
      </c>
      <c r="AA478" s="173">
        <f>Z478*K478</f>
        <v>0</v>
      </c>
      <c r="AR478" s="21" t="s">
        <v>276</v>
      </c>
      <c r="AT478" s="21" t="s">
        <v>272</v>
      </c>
      <c r="AU478" s="21" t="s">
        <v>108</v>
      </c>
      <c r="AY478" s="21" t="s">
        <v>271</v>
      </c>
      <c r="BE478" s="108">
        <f>IF(U478="základní",N478,0)</f>
        <v>0</v>
      </c>
      <c r="BF478" s="108">
        <f>IF(U478="snížená",N478,0)</f>
        <v>0</v>
      </c>
      <c r="BG478" s="108">
        <f>IF(U478="zákl. přenesená",N478,0)</f>
        <v>0</v>
      </c>
      <c r="BH478" s="108">
        <f>IF(U478="sníž. přenesená",N478,0)</f>
        <v>0</v>
      </c>
      <c r="BI478" s="108">
        <f>IF(U478="nulová",N478,0)</f>
        <v>0</v>
      </c>
      <c r="BJ478" s="21" t="s">
        <v>90</v>
      </c>
      <c r="BK478" s="108">
        <f>ROUND(L478*K478,1)</f>
        <v>0</v>
      </c>
      <c r="BL478" s="21" t="s">
        <v>276</v>
      </c>
      <c r="BM478" s="21" t="s">
        <v>932</v>
      </c>
    </row>
    <row r="479" spans="2:65" s="10" customFormat="1" ht="20.45" customHeight="1">
      <c r="B479" s="174"/>
      <c r="C479" s="175"/>
      <c r="D479" s="175"/>
      <c r="E479" s="176" t="s">
        <v>22</v>
      </c>
      <c r="F479" s="287" t="s">
        <v>933</v>
      </c>
      <c r="G479" s="288"/>
      <c r="H479" s="288"/>
      <c r="I479" s="288"/>
      <c r="J479" s="175"/>
      <c r="K479" s="177">
        <v>5.0999999999999996</v>
      </c>
      <c r="L479" s="175"/>
      <c r="M479" s="175"/>
      <c r="N479" s="175"/>
      <c r="O479" s="175"/>
      <c r="P479" s="175"/>
      <c r="Q479" s="175"/>
      <c r="R479" s="178"/>
      <c r="T479" s="179"/>
      <c r="U479" s="175"/>
      <c r="V479" s="175"/>
      <c r="W479" s="175"/>
      <c r="X479" s="175"/>
      <c r="Y479" s="175"/>
      <c r="Z479" s="175"/>
      <c r="AA479" s="180"/>
      <c r="AT479" s="181" t="s">
        <v>279</v>
      </c>
      <c r="AU479" s="181" t="s">
        <v>108</v>
      </c>
      <c r="AV479" s="10" t="s">
        <v>108</v>
      </c>
      <c r="AW479" s="10" t="s">
        <v>40</v>
      </c>
      <c r="AX479" s="10" t="s">
        <v>85</v>
      </c>
      <c r="AY479" s="181" t="s">
        <v>271</v>
      </c>
    </row>
    <row r="480" spans="2:65" s="10" customFormat="1" ht="20.45" customHeight="1">
      <c r="B480" s="174"/>
      <c r="C480" s="175"/>
      <c r="D480" s="175"/>
      <c r="E480" s="176" t="s">
        <v>22</v>
      </c>
      <c r="F480" s="281" t="s">
        <v>934</v>
      </c>
      <c r="G480" s="282"/>
      <c r="H480" s="282"/>
      <c r="I480" s="282"/>
      <c r="J480" s="175"/>
      <c r="K480" s="177">
        <v>51.594999999999999</v>
      </c>
      <c r="L480" s="175"/>
      <c r="M480" s="175"/>
      <c r="N480" s="175"/>
      <c r="O480" s="175"/>
      <c r="P480" s="175"/>
      <c r="Q480" s="175"/>
      <c r="R480" s="178"/>
      <c r="T480" s="179"/>
      <c r="U480" s="175"/>
      <c r="V480" s="175"/>
      <c r="W480" s="175"/>
      <c r="X480" s="175"/>
      <c r="Y480" s="175"/>
      <c r="Z480" s="175"/>
      <c r="AA480" s="180"/>
      <c r="AT480" s="181" t="s">
        <v>279</v>
      </c>
      <c r="AU480" s="181" t="s">
        <v>108</v>
      </c>
      <c r="AV480" s="10" t="s">
        <v>108</v>
      </c>
      <c r="AW480" s="10" t="s">
        <v>40</v>
      </c>
      <c r="AX480" s="10" t="s">
        <v>85</v>
      </c>
      <c r="AY480" s="181" t="s">
        <v>271</v>
      </c>
    </row>
    <row r="481" spans="2:65" s="12" customFormat="1" ht="20.45" customHeight="1">
      <c r="B481" s="190"/>
      <c r="C481" s="191"/>
      <c r="D481" s="191"/>
      <c r="E481" s="192" t="s">
        <v>22</v>
      </c>
      <c r="F481" s="293" t="s">
        <v>283</v>
      </c>
      <c r="G481" s="294"/>
      <c r="H481" s="294"/>
      <c r="I481" s="294"/>
      <c r="J481" s="191"/>
      <c r="K481" s="193">
        <v>56.695</v>
      </c>
      <c r="L481" s="191"/>
      <c r="M481" s="191"/>
      <c r="N481" s="191"/>
      <c r="O481" s="191"/>
      <c r="P481" s="191"/>
      <c r="Q481" s="191"/>
      <c r="R481" s="194"/>
      <c r="T481" s="195"/>
      <c r="U481" s="191"/>
      <c r="V481" s="191"/>
      <c r="W481" s="191"/>
      <c r="X481" s="191"/>
      <c r="Y481" s="191"/>
      <c r="Z481" s="191"/>
      <c r="AA481" s="196"/>
      <c r="AT481" s="197" t="s">
        <v>279</v>
      </c>
      <c r="AU481" s="197" t="s">
        <v>108</v>
      </c>
      <c r="AV481" s="12" t="s">
        <v>276</v>
      </c>
      <c r="AW481" s="12" t="s">
        <v>40</v>
      </c>
      <c r="AX481" s="12" t="s">
        <v>90</v>
      </c>
      <c r="AY481" s="197" t="s">
        <v>271</v>
      </c>
    </row>
    <row r="482" spans="2:65" s="1" customFormat="1" ht="28.9" customHeight="1">
      <c r="B482" s="38"/>
      <c r="C482" s="167" t="s">
        <v>935</v>
      </c>
      <c r="D482" s="167" t="s">
        <v>272</v>
      </c>
      <c r="E482" s="168" t="s">
        <v>936</v>
      </c>
      <c r="F482" s="283" t="s">
        <v>937</v>
      </c>
      <c r="G482" s="283"/>
      <c r="H482" s="283"/>
      <c r="I482" s="283"/>
      <c r="J482" s="169" t="s">
        <v>308</v>
      </c>
      <c r="K482" s="170">
        <v>92.013999999999996</v>
      </c>
      <c r="L482" s="272">
        <v>0</v>
      </c>
      <c r="M482" s="284"/>
      <c r="N482" s="273">
        <f>ROUND(L482*K482,1)</f>
        <v>0</v>
      </c>
      <c r="O482" s="273"/>
      <c r="P482" s="273"/>
      <c r="Q482" s="273"/>
      <c r="R482" s="40"/>
      <c r="T482" s="171" t="s">
        <v>22</v>
      </c>
      <c r="U482" s="47" t="s">
        <v>50</v>
      </c>
      <c r="V482" s="39"/>
      <c r="W482" s="172">
        <f>V482*K482</f>
        <v>0</v>
      </c>
      <c r="X482" s="172">
        <v>0</v>
      </c>
      <c r="Y482" s="172">
        <f>X482*K482</f>
        <v>0</v>
      </c>
      <c r="Z482" s="172">
        <v>0</v>
      </c>
      <c r="AA482" s="173">
        <f>Z482*K482</f>
        <v>0</v>
      </c>
      <c r="AR482" s="21" t="s">
        <v>276</v>
      </c>
      <c r="AT482" s="21" t="s">
        <v>272</v>
      </c>
      <c r="AU482" s="21" t="s">
        <v>108</v>
      </c>
      <c r="AY482" s="21" t="s">
        <v>271</v>
      </c>
      <c r="BE482" s="108">
        <f>IF(U482="základní",N482,0)</f>
        <v>0</v>
      </c>
      <c r="BF482" s="108">
        <f>IF(U482="snížená",N482,0)</f>
        <v>0</v>
      </c>
      <c r="BG482" s="108">
        <f>IF(U482="zákl. přenesená",N482,0)</f>
        <v>0</v>
      </c>
      <c r="BH482" s="108">
        <f>IF(U482="sníž. přenesená",N482,0)</f>
        <v>0</v>
      </c>
      <c r="BI482" s="108">
        <f>IF(U482="nulová",N482,0)</f>
        <v>0</v>
      </c>
      <c r="BJ482" s="21" t="s">
        <v>90</v>
      </c>
      <c r="BK482" s="108">
        <f>ROUND(L482*K482,1)</f>
        <v>0</v>
      </c>
      <c r="BL482" s="21" t="s">
        <v>276</v>
      </c>
      <c r="BM482" s="21" t="s">
        <v>938</v>
      </c>
    </row>
    <row r="483" spans="2:65" s="13" customFormat="1" ht="28.9" customHeight="1">
      <c r="B483" s="198"/>
      <c r="C483" s="199"/>
      <c r="D483" s="199"/>
      <c r="E483" s="200" t="s">
        <v>22</v>
      </c>
      <c r="F483" s="285" t="s">
        <v>939</v>
      </c>
      <c r="G483" s="286"/>
      <c r="H483" s="286"/>
      <c r="I483" s="286"/>
      <c r="J483" s="199"/>
      <c r="K483" s="201" t="s">
        <v>22</v>
      </c>
      <c r="L483" s="199"/>
      <c r="M483" s="199"/>
      <c r="N483" s="199"/>
      <c r="O483" s="199"/>
      <c r="P483" s="199"/>
      <c r="Q483" s="199"/>
      <c r="R483" s="202"/>
      <c r="T483" s="203"/>
      <c r="U483" s="199"/>
      <c r="V483" s="199"/>
      <c r="W483" s="199"/>
      <c r="X483" s="199"/>
      <c r="Y483" s="199"/>
      <c r="Z483" s="199"/>
      <c r="AA483" s="204"/>
      <c r="AT483" s="205" t="s">
        <v>279</v>
      </c>
      <c r="AU483" s="205" t="s">
        <v>108</v>
      </c>
      <c r="AV483" s="13" t="s">
        <v>90</v>
      </c>
      <c r="AW483" s="13" t="s">
        <v>40</v>
      </c>
      <c r="AX483" s="13" t="s">
        <v>85</v>
      </c>
      <c r="AY483" s="205" t="s">
        <v>271</v>
      </c>
    </row>
    <row r="484" spans="2:65" s="13" customFormat="1" ht="20.45" customHeight="1">
      <c r="B484" s="198"/>
      <c r="C484" s="199"/>
      <c r="D484" s="199"/>
      <c r="E484" s="200" t="s">
        <v>22</v>
      </c>
      <c r="F484" s="279" t="s">
        <v>940</v>
      </c>
      <c r="G484" s="280"/>
      <c r="H484" s="280"/>
      <c r="I484" s="280"/>
      <c r="J484" s="199"/>
      <c r="K484" s="201" t="s">
        <v>22</v>
      </c>
      <c r="L484" s="199"/>
      <c r="M484" s="199"/>
      <c r="N484" s="199"/>
      <c r="O484" s="199"/>
      <c r="P484" s="199"/>
      <c r="Q484" s="199"/>
      <c r="R484" s="202"/>
      <c r="T484" s="203"/>
      <c r="U484" s="199"/>
      <c r="V484" s="199"/>
      <c r="W484" s="199"/>
      <c r="X484" s="199"/>
      <c r="Y484" s="199"/>
      <c r="Z484" s="199"/>
      <c r="AA484" s="204"/>
      <c r="AT484" s="205" t="s">
        <v>279</v>
      </c>
      <c r="AU484" s="205" t="s">
        <v>108</v>
      </c>
      <c r="AV484" s="13" t="s">
        <v>90</v>
      </c>
      <c r="AW484" s="13" t="s">
        <v>40</v>
      </c>
      <c r="AX484" s="13" t="s">
        <v>85</v>
      </c>
      <c r="AY484" s="205" t="s">
        <v>271</v>
      </c>
    </row>
    <row r="485" spans="2:65" s="13" customFormat="1" ht="20.45" customHeight="1">
      <c r="B485" s="198"/>
      <c r="C485" s="199"/>
      <c r="D485" s="199"/>
      <c r="E485" s="200" t="s">
        <v>22</v>
      </c>
      <c r="F485" s="279" t="s">
        <v>941</v>
      </c>
      <c r="G485" s="280"/>
      <c r="H485" s="280"/>
      <c r="I485" s="280"/>
      <c r="J485" s="199"/>
      <c r="K485" s="201" t="s">
        <v>22</v>
      </c>
      <c r="L485" s="199"/>
      <c r="M485" s="199"/>
      <c r="N485" s="199"/>
      <c r="O485" s="199"/>
      <c r="P485" s="199"/>
      <c r="Q485" s="199"/>
      <c r="R485" s="202"/>
      <c r="T485" s="203"/>
      <c r="U485" s="199"/>
      <c r="V485" s="199"/>
      <c r="W485" s="199"/>
      <c r="X485" s="199"/>
      <c r="Y485" s="199"/>
      <c r="Z485" s="199"/>
      <c r="AA485" s="204"/>
      <c r="AT485" s="205" t="s">
        <v>279</v>
      </c>
      <c r="AU485" s="205" t="s">
        <v>108</v>
      </c>
      <c r="AV485" s="13" t="s">
        <v>90</v>
      </c>
      <c r="AW485" s="13" t="s">
        <v>40</v>
      </c>
      <c r="AX485" s="13" t="s">
        <v>85</v>
      </c>
      <c r="AY485" s="205" t="s">
        <v>271</v>
      </c>
    </row>
    <row r="486" spans="2:65" s="10" customFormat="1" ht="28.9" customHeight="1">
      <c r="B486" s="174"/>
      <c r="C486" s="175"/>
      <c r="D486" s="175"/>
      <c r="E486" s="176" t="s">
        <v>22</v>
      </c>
      <c r="F486" s="281" t="s">
        <v>942</v>
      </c>
      <c r="G486" s="282"/>
      <c r="H486" s="282"/>
      <c r="I486" s="282"/>
      <c r="J486" s="175"/>
      <c r="K486" s="177">
        <v>47.192</v>
      </c>
      <c r="L486" s="175"/>
      <c r="M486" s="175"/>
      <c r="N486" s="175"/>
      <c r="O486" s="175"/>
      <c r="P486" s="175"/>
      <c r="Q486" s="175"/>
      <c r="R486" s="178"/>
      <c r="T486" s="179"/>
      <c r="U486" s="175"/>
      <c r="V486" s="175"/>
      <c r="W486" s="175"/>
      <c r="X486" s="175"/>
      <c r="Y486" s="175"/>
      <c r="Z486" s="175"/>
      <c r="AA486" s="180"/>
      <c r="AT486" s="181" t="s">
        <v>279</v>
      </c>
      <c r="AU486" s="181" t="s">
        <v>108</v>
      </c>
      <c r="AV486" s="10" t="s">
        <v>108</v>
      </c>
      <c r="AW486" s="10" t="s">
        <v>40</v>
      </c>
      <c r="AX486" s="10" t="s">
        <v>85</v>
      </c>
      <c r="AY486" s="181" t="s">
        <v>271</v>
      </c>
    </row>
    <row r="487" spans="2:65" s="11" customFormat="1" ht="20.45" customHeight="1">
      <c r="B487" s="182"/>
      <c r="C487" s="183"/>
      <c r="D487" s="183"/>
      <c r="E487" s="184" t="s">
        <v>22</v>
      </c>
      <c r="F487" s="295" t="s">
        <v>281</v>
      </c>
      <c r="G487" s="296"/>
      <c r="H487" s="296"/>
      <c r="I487" s="296"/>
      <c r="J487" s="183"/>
      <c r="K487" s="185">
        <v>47.192</v>
      </c>
      <c r="L487" s="183"/>
      <c r="M487" s="183"/>
      <c r="N487" s="183"/>
      <c r="O487" s="183"/>
      <c r="P487" s="183"/>
      <c r="Q487" s="183"/>
      <c r="R487" s="186"/>
      <c r="T487" s="187"/>
      <c r="U487" s="183"/>
      <c r="V487" s="183"/>
      <c r="W487" s="183"/>
      <c r="X487" s="183"/>
      <c r="Y487" s="183"/>
      <c r="Z487" s="183"/>
      <c r="AA487" s="188"/>
      <c r="AT487" s="189" t="s">
        <v>279</v>
      </c>
      <c r="AU487" s="189" t="s">
        <v>108</v>
      </c>
      <c r="AV487" s="11" t="s">
        <v>282</v>
      </c>
      <c r="AW487" s="11" t="s">
        <v>40</v>
      </c>
      <c r="AX487" s="11" t="s">
        <v>85</v>
      </c>
      <c r="AY487" s="189" t="s">
        <v>271</v>
      </c>
    </row>
    <row r="488" spans="2:65" s="13" customFormat="1" ht="20.45" customHeight="1">
      <c r="B488" s="198"/>
      <c r="C488" s="199"/>
      <c r="D488" s="199"/>
      <c r="E488" s="200" t="s">
        <v>22</v>
      </c>
      <c r="F488" s="279" t="s">
        <v>943</v>
      </c>
      <c r="G488" s="280"/>
      <c r="H488" s="280"/>
      <c r="I488" s="280"/>
      <c r="J488" s="199"/>
      <c r="K488" s="201" t="s">
        <v>22</v>
      </c>
      <c r="L488" s="199"/>
      <c r="M488" s="199"/>
      <c r="N488" s="199"/>
      <c r="O488" s="199"/>
      <c r="P488" s="199"/>
      <c r="Q488" s="199"/>
      <c r="R488" s="202"/>
      <c r="T488" s="203"/>
      <c r="U488" s="199"/>
      <c r="V488" s="199"/>
      <c r="W488" s="199"/>
      <c r="X488" s="199"/>
      <c r="Y488" s="199"/>
      <c r="Z488" s="199"/>
      <c r="AA488" s="204"/>
      <c r="AT488" s="205" t="s">
        <v>279</v>
      </c>
      <c r="AU488" s="205" t="s">
        <v>108</v>
      </c>
      <c r="AV488" s="13" t="s">
        <v>90</v>
      </c>
      <c r="AW488" s="13" t="s">
        <v>40</v>
      </c>
      <c r="AX488" s="13" t="s">
        <v>85</v>
      </c>
      <c r="AY488" s="205" t="s">
        <v>271</v>
      </c>
    </row>
    <row r="489" spans="2:65" s="10" customFormat="1" ht="28.9" customHeight="1">
      <c r="B489" s="174"/>
      <c r="C489" s="175"/>
      <c r="D489" s="175"/>
      <c r="E489" s="176" t="s">
        <v>22</v>
      </c>
      <c r="F489" s="281" t="s">
        <v>944</v>
      </c>
      <c r="G489" s="282"/>
      <c r="H489" s="282"/>
      <c r="I489" s="282"/>
      <c r="J489" s="175"/>
      <c r="K489" s="177">
        <v>22.123999999999999</v>
      </c>
      <c r="L489" s="175"/>
      <c r="M489" s="175"/>
      <c r="N489" s="175"/>
      <c r="O489" s="175"/>
      <c r="P489" s="175"/>
      <c r="Q489" s="175"/>
      <c r="R489" s="178"/>
      <c r="T489" s="179"/>
      <c r="U489" s="175"/>
      <c r="V489" s="175"/>
      <c r="W489" s="175"/>
      <c r="X489" s="175"/>
      <c r="Y489" s="175"/>
      <c r="Z489" s="175"/>
      <c r="AA489" s="180"/>
      <c r="AT489" s="181" t="s">
        <v>279</v>
      </c>
      <c r="AU489" s="181" t="s">
        <v>108</v>
      </c>
      <c r="AV489" s="10" t="s">
        <v>108</v>
      </c>
      <c r="AW489" s="10" t="s">
        <v>40</v>
      </c>
      <c r="AX489" s="10" t="s">
        <v>85</v>
      </c>
      <c r="AY489" s="181" t="s">
        <v>271</v>
      </c>
    </row>
    <row r="490" spans="2:65" s="10" customFormat="1" ht="20.45" customHeight="1">
      <c r="B490" s="174"/>
      <c r="C490" s="175"/>
      <c r="D490" s="175"/>
      <c r="E490" s="176" t="s">
        <v>22</v>
      </c>
      <c r="F490" s="281" t="s">
        <v>945</v>
      </c>
      <c r="G490" s="282"/>
      <c r="H490" s="282"/>
      <c r="I490" s="282"/>
      <c r="J490" s="175"/>
      <c r="K490" s="177">
        <v>15.223000000000001</v>
      </c>
      <c r="L490" s="175"/>
      <c r="M490" s="175"/>
      <c r="N490" s="175"/>
      <c r="O490" s="175"/>
      <c r="P490" s="175"/>
      <c r="Q490" s="175"/>
      <c r="R490" s="178"/>
      <c r="T490" s="179"/>
      <c r="U490" s="175"/>
      <c r="V490" s="175"/>
      <c r="W490" s="175"/>
      <c r="X490" s="175"/>
      <c r="Y490" s="175"/>
      <c r="Z490" s="175"/>
      <c r="AA490" s="180"/>
      <c r="AT490" s="181" t="s">
        <v>279</v>
      </c>
      <c r="AU490" s="181" t="s">
        <v>108</v>
      </c>
      <c r="AV490" s="10" t="s">
        <v>108</v>
      </c>
      <c r="AW490" s="10" t="s">
        <v>40</v>
      </c>
      <c r="AX490" s="10" t="s">
        <v>85</v>
      </c>
      <c r="AY490" s="181" t="s">
        <v>271</v>
      </c>
    </row>
    <row r="491" spans="2:65" s="10" customFormat="1" ht="20.45" customHeight="1">
      <c r="B491" s="174"/>
      <c r="C491" s="175"/>
      <c r="D491" s="175"/>
      <c r="E491" s="176" t="s">
        <v>22</v>
      </c>
      <c r="F491" s="281" t="s">
        <v>946</v>
      </c>
      <c r="G491" s="282"/>
      <c r="H491" s="282"/>
      <c r="I491" s="282"/>
      <c r="J491" s="175"/>
      <c r="K491" s="177">
        <v>7.4749999999999996</v>
      </c>
      <c r="L491" s="175"/>
      <c r="M491" s="175"/>
      <c r="N491" s="175"/>
      <c r="O491" s="175"/>
      <c r="P491" s="175"/>
      <c r="Q491" s="175"/>
      <c r="R491" s="178"/>
      <c r="T491" s="179"/>
      <c r="U491" s="175"/>
      <c r="V491" s="175"/>
      <c r="W491" s="175"/>
      <c r="X491" s="175"/>
      <c r="Y491" s="175"/>
      <c r="Z491" s="175"/>
      <c r="AA491" s="180"/>
      <c r="AT491" s="181" t="s">
        <v>279</v>
      </c>
      <c r="AU491" s="181" t="s">
        <v>108</v>
      </c>
      <c r="AV491" s="10" t="s">
        <v>108</v>
      </c>
      <c r="AW491" s="10" t="s">
        <v>40</v>
      </c>
      <c r="AX491" s="10" t="s">
        <v>85</v>
      </c>
      <c r="AY491" s="181" t="s">
        <v>271</v>
      </c>
    </row>
    <row r="492" spans="2:65" s="11" customFormat="1" ht="20.45" customHeight="1">
      <c r="B492" s="182"/>
      <c r="C492" s="183"/>
      <c r="D492" s="183"/>
      <c r="E492" s="184" t="s">
        <v>22</v>
      </c>
      <c r="F492" s="295" t="s">
        <v>281</v>
      </c>
      <c r="G492" s="296"/>
      <c r="H492" s="296"/>
      <c r="I492" s="296"/>
      <c r="J492" s="183"/>
      <c r="K492" s="185">
        <v>44.822000000000003</v>
      </c>
      <c r="L492" s="183"/>
      <c r="M492" s="183"/>
      <c r="N492" s="183"/>
      <c r="O492" s="183"/>
      <c r="P492" s="183"/>
      <c r="Q492" s="183"/>
      <c r="R492" s="186"/>
      <c r="T492" s="187"/>
      <c r="U492" s="183"/>
      <c r="V492" s="183"/>
      <c r="W492" s="183"/>
      <c r="X492" s="183"/>
      <c r="Y492" s="183"/>
      <c r="Z492" s="183"/>
      <c r="AA492" s="188"/>
      <c r="AT492" s="189" t="s">
        <v>279</v>
      </c>
      <c r="AU492" s="189" t="s">
        <v>108</v>
      </c>
      <c r="AV492" s="11" t="s">
        <v>282</v>
      </c>
      <c r="AW492" s="11" t="s">
        <v>40</v>
      </c>
      <c r="AX492" s="11" t="s">
        <v>85</v>
      </c>
      <c r="AY492" s="189" t="s">
        <v>271</v>
      </c>
    </row>
    <row r="493" spans="2:65" s="12" customFormat="1" ht="20.45" customHeight="1">
      <c r="B493" s="190"/>
      <c r="C493" s="191"/>
      <c r="D493" s="191"/>
      <c r="E493" s="192" t="s">
        <v>22</v>
      </c>
      <c r="F493" s="293" t="s">
        <v>283</v>
      </c>
      <c r="G493" s="294"/>
      <c r="H493" s="294"/>
      <c r="I493" s="294"/>
      <c r="J493" s="191"/>
      <c r="K493" s="193">
        <v>92.013999999999996</v>
      </c>
      <c r="L493" s="191"/>
      <c r="M493" s="191"/>
      <c r="N493" s="191"/>
      <c r="O493" s="191"/>
      <c r="P493" s="191"/>
      <c r="Q493" s="191"/>
      <c r="R493" s="194"/>
      <c r="T493" s="195"/>
      <c r="U493" s="191"/>
      <c r="V493" s="191"/>
      <c r="W493" s="191"/>
      <c r="X493" s="191"/>
      <c r="Y493" s="191"/>
      <c r="Z493" s="191"/>
      <c r="AA493" s="196"/>
      <c r="AT493" s="197" t="s">
        <v>279</v>
      </c>
      <c r="AU493" s="197" t="s">
        <v>108</v>
      </c>
      <c r="AV493" s="12" t="s">
        <v>276</v>
      </c>
      <c r="AW493" s="12" t="s">
        <v>40</v>
      </c>
      <c r="AX493" s="12" t="s">
        <v>90</v>
      </c>
      <c r="AY493" s="197" t="s">
        <v>271</v>
      </c>
    </row>
    <row r="494" spans="2:65" s="1" customFormat="1" ht="40.15" customHeight="1">
      <c r="B494" s="38"/>
      <c r="C494" s="167" t="s">
        <v>947</v>
      </c>
      <c r="D494" s="167" t="s">
        <v>272</v>
      </c>
      <c r="E494" s="168" t="s">
        <v>948</v>
      </c>
      <c r="F494" s="283" t="s">
        <v>949</v>
      </c>
      <c r="G494" s="283"/>
      <c r="H494" s="283"/>
      <c r="I494" s="283"/>
      <c r="J494" s="169" t="s">
        <v>308</v>
      </c>
      <c r="K494" s="170">
        <v>50.094999999999999</v>
      </c>
      <c r="L494" s="272">
        <v>0</v>
      </c>
      <c r="M494" s="284"/>
      <c r="N494" s="273">
        <f>ROUND(L494*K494,1)</f>
        <v>0</v>
      </c>
      <c r="O494" s="273"/>
      <c r="P494" s="273"/>
      <c r="Q494" s="273"/>
      <c r="R494" s="40"/>
      <c r="T494" s="171" t="s">
        <v>22</v>
      </c>
      <c r="U494" s="47" t="s">
        <v>50</v>
      </c>
      <c r="V494" s="39"/>
      <c r="W494" s="172">
        <f>V494*K494</f>
        <v>0</v>
      </c>
      <c r="X494" s="172">
        <v>0.24895999999999999</v>
      </c>
      <c r="Y494" s="172">
        <f>X494*K494</f>
        <v>12.471651199999998</v>
      </c>
      <c r="Z494" s="172">
        <v>0</v>
      </c>
      <c r="AA494" s="173">
        <f>Z494*K494</f>
        <v>0</v>
      </c>
      <c r="AR494" s="21" t="s">
        <v>276</v>
      </c>
      <c r="AT494" s="21" t="s">
        <v>272</v>
      </c>
      <c r="AU494" s="21" t="s">
        <v>108</v>
      </c>
      <c r="AY494" s="21" t="s">
        <v>271</v>
      </c>
      <c r="BE494" s="108">
        <f>IF(U494="základní",N494,0)</f>
        <v>0</v>
      </c>
      <c r="BF494" s="108">
        <f>IF(U494="snížená",N494,0)</f>
        <v>0</v>
      </c>
      <c r="BG494" s="108">
        <f>IF(U494="zákl. přenesená",N494,0)</f>
        <v>0</v>
      </c>
      <c r="BH494" s="108">
        <f>IF(U494="sníž. přenesená",N494,0)</f>
        <v>0</v>
      </c>
      <c r="BI494" s="108">
        <f>IF(U494="nulová",N494,0)</f>
        <v>0</v>
      </c>
      <c r="BJ494" s="21" t="s">
        <v>90</v>
      </c>
      <c r="BK494" s="108">
        <f>ROUND(L494*K494,1)</f>
        <v>0</v>
      </c>
      <c r="BL494" s="21" t="s">
        <v>276</v>
      </c>
      <c r="BM494" s="21" t="s">
        <v>950</v>
      </c>
    </row>
    <row r="495" spans="2:65" s="13" customFormat="1" ht="40.15" customHeight="1">
      <c r="B495" s="198"/>
      <c r="C495" s="199"/>
      <c r="D495" s="199"/>
      <c r="E495" s="200" t="s">
        <v>22</v>
      </c>
      <c r="F495" s="285" t="s">
        <v>951</v>
      </c>
      <c r="G495" s="286"/>
      <c r="H495" s="286"/>
      <c r="I495" s="286"/>
      <c r="J495" s="199"/>
      <c r="K495" s="201" t="s">
        <v>22</v>
      </c>
      <c r="L495" s="199"/>
      <c r="M495" s="199"/>
      <c r="N495" s="199"/>
      <c r="O495" s="199"/>
      <c r="P495" s="199"/>
      <c r="Q495" s="199"/>
      <c r="R495" s="202"/>
      <c r="T495" s="203"/>
      <c r="U495" s="199"/>
      <c r="V495" s="199"/>
      <c r="W495" s="199"/>
      <c r="X495" s="199"/>
      <c r="Y495" s="199"/>
      <c r="Z495" s="199"/>
      <c r="AA495" s="204"/>
      <c r="AT495" s="205" t="s">
        <v>279</v>
      </c>
      <c r="AU495" s="205" t="s">
        <v>108</v>
      </c>
      <c r="AV495" s="13" t="s">
        <v>90</v>
      </c>
      <c r="AW495" s="13" t="s">
        <v>40</v>
      </c>
      <c r="AX495" s="13" t="s">
        <v>85</v>
      </c>
      <c r="AY495" s="205" t="s">
        <v>271</v>
      </c>
    </row>
    <row r="496" spans="2:65" s="10" customFormat="1" ht="20.45" customHeight="1">
      <c r="B496" s="174"/>
      <c r="C496" s="175"/>
      <c r="D496" s="175"/>
      <c r="E496" s="176" t="s">
        <v>185</v>
      </c>
      <c r="F496" s="281" t="s">
        <v>952</v>
      </c>
      <c r="G496" s="282"/>
      <c r="H496" s="282"/>
      <c r="I496" s="282"/>
      <c r="J496" s="175"/>
      <c r="K496" s="177">
        <v>51.594999999999999</v>
      </c>
      <c r="L496" s="175"/>
      <c r="M496" s="175"/>
      <c r="N496" s="175"/>
      <c r="O496" s="175"/>
      <c r="P496" s="175"/>
      <c r="Q496" s="175"/>
      <c r="R496" s="178"/>
      <c r="T496" s="179"/>
      <c r="U496" s="175"/>
      <c r="V496" s="175"/>
      <c r="W496" s="175"/>
      <c r="X496" s="175"/>
      <c r="Y496" s="175"/>
      <c r="Z496" s="175"/>
      <c r="AA496" s="180"/>
      <c r="AT496" s="181" t="s">
        <v>279</v>
      </c>
      <c r="AU496" s="181" t="s">
        <v>108</v>
      </c>
      <c r="AV496" s="10" t="s">
        <v>108</v>
      </c>
      <c r="AW496" s="10" t="s">
        <v>40</v>
      </c>
      <c r="AX496" s="10" t="s">
        <v>85</v>
      </c>
      <c r="AY496" s="181" t="s">
        <v>271</v>
      </c>
    </row>
    <row r="497" spans="2:65" s="10" customFormat="1" ht="20.45" customHeight="1">
      <c r="B497" s="174"/>
      <c r="C497" s="175"/>
      <c r="D497" s="175"/>
      <c r="E497" s="176" t="s">
        <v>22</v>
      </c>
      <c r="F497" s="281" t="s">
        <v>953</v>
      </c>
      <c r="G497" s="282"/>
      <c r="H497" s="282"/>
      <c r="I497" s="282"/>
      <c r="J497" s="175"/>
      <c r="K497" s="177">
        <v>-1.5</v>
      </c>
      <c r="L497" s="175"/>
      <c r="M497" s="175"/>
      <c r="N497" s="175"/>
      <c r="O497" s="175"/>
      <c r="P497" s="175"/>
      <c r="Q497" s="175"/>
      <c r="R497" s="178"/>
      <c r="T497" s="179"/>
      <c r="U497" s="175"/>
      <c r="V497" s="175"/>
      <c r="W497" s="175"/>
      <c r="X497" s="175"/>
      <c r="Y497" s="175"/>
      <c r="Z497" s="175"/>
      <c r="AA497" s="180"/>
      <c r="AT497" s="181" t="s">
        <v>279</v>
      </c>
      <c r="AU497" s="181" t="s">
        <v>108</v>
      </c>
      <c r="AV497" s="10" t="s">
        <v>108</v>
      </c>
      <c r="AW497" s="10" t="s">
        <v>40</v>
      </c>
      <c r="AX497" s="10" t="s">
        <v>85</v>
      </c>
      <c r="AY497" s="181" t="s">
        <v>271</v>
      </c>
    </row>
    <row r="498" spans="2:65" s="12" customFormat="1" ht="20.45" customHeight="1">
      <c r="B498" s="190"/>
      <c r="C498" s="191"/>
      <c r="D498" s="191"/>
      <c r="E498" s="192" t="s">
        <v>22</v>
      </c>
      <c r="F498" s="293" t="s">
        <v>283</v>
      </c>
      <c r="G498" s="294"/>
      <c r="H498" s="294"/>
      <c r="I498" s="294"/>
      <c r="J498" s="191"/>
      <c r="K498" s="193">
        <v>50.094999999999999</v>
      </c>
      <c r="L498" s="191"/>
      <c r="M498" s="191"/>
      <c r="N498" s="191"/>
      <c r="O498" s="191"/>
      <c r="P498" s="191"/>
      <c r="Q498" s="191"/>
      <c r="R498" s="194"/>
      <c r="T498" s="195"/>
      <c r="U498" s="191"/>
      <c r="V498" s="191"/>
      <c r="W498" s="191"/>
      <c r="X498" s="191"/>
      <c r="Y498" s="191"/>
      <c r="Z498" s="191"/>
      <c r="AA498" s="196"/>
      <c r="AT498" s="197" t="s">
        <v>279</v>
      </c>
      <c r="AU498" s="197" t="s">
        <v>108</v>
      </c>
      <c r="AV498" s="12" t="s">
        <v>276</v>
      </c>
      <c r="AW498" s="12" t="s">
        <v>40</v>
      </c>
      <c r="AX498" s="12" t="s">
        <v>90</v>
      </c>
      <c r="AY498" s="197" t="s">
        <v>271</v>
      </c>
    </row>
    <row r="499" spans="2:65" s="1" customFormat="1" ht="28.9" customHeight="1">
      <c r="B499" s="38"/>
      <c r="C499" s="167" t="s">
        <v>954</v>
      </c>
      <c r="D499" s="167" t="s">
        <v>272</v>
      </c>
      <c r="E499" s="168" t="s">
        <v>955</v>
      </c>
      <c r="F499" s="283" t="s">
        <v>956</v>
      </c>
      <c r="G499" s="283"/>
      <c r="H499" s="283"/>
      <c r="I499" s="283"/>
      <c r="J499" s="169" t="s">
        <v>375</v>
      </c>
      <c r="K499" s="170">
        <v>3</v>
      </c>
      <c r="L499" s="272">
        <v>0</v>
      </c>
      <c r="M499" s="284"/>
      <c r="N499" s="273">
        <f>ROUND(L499*K499,1)</f>
        <v>0</v>
      </c>
      <c r="O499" s="273"/>
      <c r="P499" s="273"/>
      <c r="Q499" s="273"/>
      <c r="R499" s="40"/>
      <c r="T499" s="171" t="s">
        <v>22</v>
      </c>
      <c r="U499" s="47" t="s">
        <v>50</v>
      </c>
      <c r="V499" s="39"/>
      <c r="W499" s="172">
        <f>V499*K499</f>
        <v>0</v>
      </c>
      <c r="X499" s="172">
        <v>0.19503999999999999</v>
      </c>
      <c r="Y499" s="172">
        <f>X499*K499</f>
        <v>0.58511999999999997</v>
      </c>
      <c r="Z499" s="172">
        <v>0</v>
      </c>
      <c r="AA499" s="173">
        <f>Z499*K499</f>
        <v>0</v>
      </c>
      <c r="AR499" s="21" t="s">
        <v>276</v>
      </c>
      <c r="AT499" s="21" t="s">
        <v>272</v>
      </c>
      <c r="AU499" s="21" t="s">
        <v>108</v>
      </c>
      <c r="AY499" s="21" t="s">
        <v>271</v>
      </c>
      <c r="BE499" s="108">
        <f>IF(U499="základní",N499,0)</f>
        <v>0</v>
      </c>
      <c r="BF499" s="108">
        <f>IF(U499="snížená",N499,0)</f>
        <v>0</v>
      </c>
      <c r="BG499" s="108">
        <f>IF(U499="zákl. přenesená",N499,0)</f>
        <v>0</v>
      </c>
      <c r="BH499" s="108">
        <f>IF(U499="sníž. přenesená",N499,0)</f>
        <v>0</v>
      </c>
      <c r="BI499" s="108">
        <f>IF(U499="nulová",N499,0)</f>
        <v>0</v>
      </c>
      <c r="BJ499" s="21" t="s">
        <v>90</v>
      </c>
      <c r="BK499" s="108">
        <f>ROUND(L499*K499,1)</f>
        <v>0</v>
      </c>
      <c r="BL499" s="21" t="s">
        <v>276</v>
      </c>
      <c r="BM499" s="21" t="s">
        <v>957</v>
      </c>
    </row>
    <row r="500" spans="2:65" s="1" customFormat="1" ht="28.9" customHeight="1">
      <c r="B500" s="38"/>
      <c r="C500" s="167" t="s">
        <v>958</v>
      </c>
      <c r="D500" s="167" t="s">
        <v>272</v>
      </c>
      <c r="E500" s="168" t="s">
        <v>959</v>
      </c>
      <c r="F500" s="283" t="s">
        <v>960</v>
      </c>
      <c r="G500" s="283"/>
      <c r="H500" s="283"/>
      <c r="I500" s="283"/>
      <c r="J500" s="169" t="s">
        <v>375</v>
      </c>
      <c r="K500" s="170">
        <v>16</v>
      </c>
      <c r="L500" s="272">
        <v>0</v>
      </c>
      <c r="M500" s="284"/>
      <c r="N500" s="273">
        <f>ROUND(L500*K500,1)</f>
        <v>0</v>
      </c>
      <c r="O500" s="273"/>
      <c r="P500" s="273"/>
      <c r="Q500" s="273"/>
      <c r="R500" s="40"/>
      <c r="T500" s="171" t="s">
        <v>22</v>
      </c>
      <c r="U500" s="47" t="s">
        <v>50</v>
      </c>
      <c r="V500" s="39"/>
      <c r="W500" s="172">
        <f>V500*K500</f>
        <v>0</v>
      </c>
      <c r="X500" s="172">
        <v>0</v>
      </c>
      <c r="Y500" s="172">
        <f>X500*K500</f>
        <v>0</v>
      </c>
      <c r="Z500" s="172">
        <v>0</v>
      </c>
      <c r="AA500" s="173">
        <f>Z500*K500</f>
        <v>0</v>
      </c>
      <c r="AR500" s="21" t="s">
        <v>276</v>
      </c>
      <c r="AT500" s="21" t="s">
        <v>272</v>
      </c>
      <c r="AU500" s="21" t="s">
        <v>108</v>
      </c>
      <c r="AY500" s="21" t="s">
        <v>271</v>
      </c>
      <c r="BE500" s="108">
        <f>IF(U500="základní",N500,0)</f>
        <v>0</v>
      </c>
      <c r="BF500" s="108">
        <f>IF(U500="snížená",N500,0)</f>
        <v>0</v>
      </c>
      <c r="BG500" s="108">
        <f>IF(U500="zákl. přenesená",N500,0)</f>
        <v>0</v>
      </c>
      <c r="BH500" s="108">
        <f>IF(U500="sníž. přenesená",N500,0)</f>
        <v>0</v>
      </c>
      <c r="BI500" s="108">
        <f>IF(U500="nulová",N500,0)</f>
        <v>0</v>
      </c>
      <c r="BJ500" s="21" t="s">
        <v>90</v>
      </c>
      <c r="BK500" s="108">
        <f>ROUND(L500*K500,1)</f>
        <v>0</v>
      </c>
      <c r="BL500" s="21" t="s">
        <v>276</v>
      </c>
      <c r="BM500" s="21" t="s">
        <v>961</v>
      </c>
    </row>
    <row r="501" spans="2:65" s="10" customFormat="1" ht="28.9" customHeight="1">
      <c r="B501" s="174"/>
      <c r="C501" s="175"/>
      <c r="D501" s="175"/>
      <c r="E501" s="176" t="s">
        <v>22</v>
      </c>
      <c r="F501" s="287" t="s">
        <v>962</v>
      </c>
      <c r="G501" s="288"/>
      <c r="H501" s="288"/>
      <c r="I501" s="288"/>
      <c r="J501" s="175"/>
      <c r="K501" s="177">
        <v>16</v>
      </c>
      <c r="L501" s="175"/>
      <c r="M501" s="175"/>
      <c r="N501" s="175"/>
      <c r="O501" s="175"/>
      <c r="P501" s="175"/>
      <c r="Q501" s="175"/>
      <c r="R501" s="178"/>
      <c r="T501" s="179"/>
      <c r="U501" s="175"/>
      <c r="V501" s="175"/>
      <c r="W501" s="175"/>
      <c r="X501" s="175"/>
      <c r="Y501" s="175"/>
      <c r="Z501" s="175"/>
      <c r="AA501" s="180"/>
      <c r="AT501" s="181" t="s">
        <v>279</v>
      </c>
      <c r="AU501" s="181" t="s">
        <v>108</v>
      </c>
      <c r="AV501" s="10" t="s">
        <v>108</v>
      </c>
      <c r="AW501" s="10" t="s">
        <v>40</v>
      </c>
      <c r="AX501" s="10" t="s">
        <v>90</v>
      </c>
      <c r="AY501" s="181" t="s">
        <v>271</v>
      </c>
    </row>
    <row r="502" spans="2:65" s="1" customFormat="1" ht="28.9" customHeight="1">
      <c r="B502" s="38"/>
      <c r="C502" s="206" t="s">
        <v>963</v>
      </c>
      <c r="D502" s="206" t="s">
        <v>381</v>
      </c>
      <c r="E502" s="207" t="s">
        <v>964</v>
      </c>
      <c r="F502" s="289" t="s">
        <v>965</v>
      </c>
      <c r="G502" s="289"/>
      <c r="H502" s="289"/>
      <c r="I502" s="289"/>
      <c r="J502" s="208" t="s">
        <v>375</v>
      </c>
      <c r="K502" s="209">
        <v>8</v>
      </c>
      <c r="L502" s="290">
        <v>0</v>
      </c>
      <c r="M502" s="291"/>
      <c r="N502" s="292">
        <f>ROUND(L502*K502,1)</f>
        <v>0</v>
      </c>
      <c r="O502" s="273"/>
      <c r="P502" s="273"/>
      <c r="Q502" s="273"/>
      <c r="R502" s="40"/>
      <c r="T502" s="171" t="s">
        <v>22</v>
      </c>
      <c r="U502" s="47" t="s">
        <v>50</v>
      </c>
      <c r="V502" s="39"/>
      <c r="W502" s="172">
        <f>V502*K502</f>
        <v>0</v>
      </c>
      <c r="X502" s="172">
        <v>0.127</v>
      </c>
      <c r="Y502" s="172">
        <f>X502*K502</f>
        <v>1.016</v>
      </c>
      <c r="Z502" s="172">
        <v>0</v>
      </c>
      <c r="AA502" s="173">
        <f>Z502*K502</f>
        <v>0</v>
      </c>
      <c r="AR502" s="21" t="s">
        <v>320</v>
      </c>
      <c r="AT502" s="21" t="s">
        <v>381</v>
      </c>
      <c r="AU502" s="21" t="s">
        <v>108</v>
      </c>
      <c r="AY502" s="21" t="s">
        <v>271</v>
      </c>
      <c r="BE502" s="108">
        <f>IF(U502="základní",N502,0)</f>
        <v>0</v>
      </c>
      <c r="BF502" s="108">
        <f>IF(U502="snížená",N502,0)</f>
        <v>0</v>
      </c>
      <c r="BG502" s="108">
        <f>IF(U502="zákl. přenesená",N502,0)</f>
        <v>0</v>
      </c>
      <c r="BH502" s="108">
        <f>IF(U502="sníž. přenesená",N502,0)</f>
        <v>0</v>
      </c>
      <c r="BI502" s="108">
        <f>IF(U502="nulová",N502,0)</f>
        <v>0</v>
      </c>
      <c r="BJ502" s="21" t="s">
        <v>90</v>
      </c>
      <c r="BK502" s="108">
        <f>ROUND(L502*K502,1)</f>
        <v>0</v>
      </c>
      <c r="BL502" s="21" t="s">
        <v>276</v>
      </c>
      <c r="BM502" s="21" t="s">
        <v>966</v>
      </c>
    </row>
    <row r="503" spans="2:65" s="10" customFormat="1" ht="20.45" customHeight="1">
      <c r="B503" s="174"/>
      <c r="C503" s="175"/>
      <c r="D503" s="175"/>
      <c r="E503" s="176" t="s">
        <v>22</v>
      </c>
      <c r="F503" s="287" t="s">
        <v>967</v>
      </c>
      <c r="G503" s="288"/>
      <c r="H503" s="288"/>
      <c r="I503" s="288"/>
      <c r="J503" s="175"/>
      <c r="K503" s="177">
        <v>8</v>
      </c>
      <c r="L503" s="175"/>
      <c r="M503" s="175"/>
      <c r="N503" s="175"/>
      <c r="O503" s="175"/>
      <c r="P503" s="175"/>
      <c r="Q503" s="175"/>
      <c r="R503" s="178"/>
      <c r="T503" s="179"/>
      <c r="U503" s="175"/>
      <c r="V503" s="175"/>
      <c r="W503" s="175"/>
      <c r="X503" s="175"/>
      <c r="Y503" s="175"/>
      <c r="Z503" s="175"/>
      <c r="AA503" s="180"/>
      <c r="AT503" s="181" t="s">
        <v>279</v>
      </c>
      <c r="AU503" s="181" t="s">
        <v>108</v>
      </c>
      <c r="AV503" s="10" t="s">
        <v>108</v>
      </c>
      <c r="AW503" s="10" t="s">
        <v>40</v>
      </c>
      <c r="AX503" s="10" t="s">
        <v>90</v>
      </c>
      <c r="AY503" s="181" t="s">
        <v>271</v>
      </c>
    </row>
    <row r="504" spans="2:65" s="1" customFormat="1" ht="40.15" customHeight="1">
      <c r="B504" s="38"/>
      <c r="C504" s="206" t="s">
        <v>968</v>
      </c>
      <c r="D504" s="206" t="s">
        <v>381</v>
      </c>
      <c r="E504" s="207" t="s">
        <v>969</v>
      </c>
      <c r="F504" s="289" t="s">
        <v>970</v>
      </c>
      <c r="G504" s="289"/>
      <c r="H504" s="289"/>
      <c r="I504" s="289"/>
      <c r="J504" s="208" t="s">
        <v>375</v>
      </c>
      <c r="K504" s="209">
        <v>8</v>
      </c>
      <c r="L504" s="290">
        <v>0</v>
      </c>
      <c r="M504" s="291"/>
      <c r="N504" s="292">
        <f>ROUND(L504*K504,1)</f>
        <v>0</v>
      </c>
      <c r="O504" s="273"/>
      <c r="P504" s="273"/>
      <c r="Q504" s="273"/>
      <c r="R504" s="40"/>
      <c r="T504" s="171" t="s">
        <v>22</v>
      </c>
      <c r="U504" s="47" t="s">
        <v>50</v>
      </c>
      <c r="V504" s="39"/>
      <c r="W504" s="172">
        <f>V504*K504</f>
        <v>0</v>
      </c>
      <c r="X504" s="172">
        <v>0.11799999999999999</v>
      </c>
      <c r="Y504" s="172">
        <f>X504*K504</f>
        <v>0.94399999999999995</v>
      </c>
      <c r="Z504" s="172">
        <v>0</v>
      </c>
      <c r="AA504" s="173">
        <f>Z504*K504</f>
        <v>0</v>
      </c>
      <c r="AR504" s="21" t="s">
        <v>320</v>
      </c>
      <c r="AT504" s="21" t="s">
        <v>381</v>
      </c>
      <c r="AU504" s="21" t="s">
        <v>108</v>
      </c>
      <c r="AY504" s="21" t="s">
        <v>271</v>
      </c>
      <c r="BE504" s="108">
        <f>IF(U504="základní",N504,0)</f>
        <v>0</v>
      </c>
      <c r="BF504" s="108">
        <f>IF(U504="snížená",N504,0)</f>
        <v>0</v>
      </c>
      <c r="BG504" s="108">
        <f>IF(U504="zákl. přenesená",N504,0)</f>
        <v>0</v>
      </c>
      <c r="BH504" s="108">
        <f>IF(U504="sníž. přenesená",N504,0)</f>
        <v>0</v>
      </c>
      <c r="BI504" s="108">
        <f>IF(U504="nulová",N504,0)</f>
        <v>0</v>
      </c>
      <c r="BJ504" s="21" t="s">
        <v>90</v>
      </c>
      <c r="BK504" s="108">
        <f>ROUND(L504*K504,1)</f>
        <v>0</v>
      </c>
      <c r="BL504" s="21" t="s">
        <v>276</v>
      </c>
      <c r="BM504" s="21" t="s">
        <v>971</v>
      </c>
    </row>
    <row r="505" spans="2:65" s="10" customFormat="1" ht="20.45" customHeight="1">
      <c r="B505" s="174"/>
      <c r="C505" s="175"/>
      <c r="D505" s="175"/>
      <c r="E505" s="176" t="s">
        <v>22</v>
      </c>
      <c r="F505" s="287" t="s">
        <v>967</v>
      </c>
      <c r="G505" s="288"/>
      <c r="H505" s="288"/>
      <c r="I505" s="288"/>
      <c r="J505" s="175"/>
      <c r="K505" s="177">
        <v>8</v>
      </c>
      <c r="L505" s="175"/>
      <c r="M505" s="175"/>
      <c r="N505" s="175"/>
      <c r="O505" s="175"/>
      <c r="P505" s="175"/>
      <c r="Q505" s="175"/>
      <c r="R505" s="178"/>
      <c r="T505" s="179"/>
      <c r="U505" s="175"/>
      <c r="V505" s="175"/>
      <c r="W505" s="175"/>
      <c r="X505" s="175"/>
      <c r="Y505" s="175"/>
      <c r="Z505" s="175"/>
      <c r="AA505" s="180"/>
      <c r="AT505" s="181" t="s">
        <v>279</v>
      </c>
      <c r="AU505" s="181" t="s">
        <v>108</v>
      </c>
      <c r="AV505" s="10" t="s">
        <v>108</v>
      </c>
      <c r="AW505" s="10" t="s">
        <v>40</v>
      </c>
      <c r="AX505" s="10" t="s">
        <v>90</v>
      </c>
      <c r="AY505" s="181" t="s">
        <v>271</v>
      </c>
    </row>
    <row r="506" spans="2:65" s="1" customFormat="1" ht="40.15" customHeight="1">
      <c r="B506" s="38"/>
      <c r="C506" s="167" t="s">
        <v>972</v>
      </c>
      <c r="D506" s="167" t="s">
        <v>272</v>
      </c>
      <c r="E506" s="168" t="s">
        <v>973</v>
      </c>
      <c r="F506" s="283" t="s">
        <v>974</v>
      </c>
      <c r="G506" s="283"/>
      <c r="H506" s="283"/>
      <c r="I506" s="283"/>
      <c r="J506" s="169" t="s">
        <v>275</v>
      </c>
      <c r="K506" s="170">
        <v>58.951000000000001</v>
      </c>
      <c r="L506" s="272">
        <v>0</v>
      </c>
      <c r="M506" s="284"/>
      <c r="N506" s="273">
        <f>ROUND(L506*K506,1)</f>
        <v>0</v>
      </c>
      <c r="O506" s="273"/>
      <c r="P506" s="273"/>
      <c r="Q506" s="273"/>
      <c r="R506" s="40"/>
      <c r="T506" s="171" t="s">
        <v>22</v>
      </c>
      <c r="U506" s="47" t="s">
        <v>50</v>
      </c>
      <c r="V506" s="39"/>
      <c r="W506" s="172">
        <f>V506*K506</f>
        <v>0</v>
      </c>
      <c r="X506" s="172">
        <v>1.2999999999999999E-4</v>
      </c>
      <c r="Y506" s="172">
        <f>X506*K506</f>
        <v>7.6636299999999994E-3</v>
      </c>
      <c r="Z506" s="172">
        <v>0</v>
      </c>
      <c r="AA506" s="173">
        <f>Z506*K506</f>
        <v>0</v>
      </c>
      <c r="AR506" s="21" t="s">
        <v>276</v>
      </c>
      <c r="AT506" s="21" t="s">
        <v>272</v>
      </c>
      <c r="AU506" s="21" t="s">
        <v>108</v>
      </c>
      <c r="AY506" s="21" t="s">
        <v>271</v>
      </c>
      <c r="BE506" s="108">
        <f>IF(U506="základní",N506,0)</f>
        <v>0</v>
      </c>
      <c r="BF506" s="108">
        <f>IF(U506="snížená",N506,0)</f>
        <v>0</v>
      </c>
      <c r="BG506" s="108">
        <f>IF(U506="zákl. přenesená",N506,0)</f>
        <v>0</v>
      </c>
      <c r="BH506" s="108">
        <f>IF(U506="sníž. přenesená",N506,0)</f>
        <v>0</v>
      </c>
      <c r="BI506" s="108">
        <f>IF(U506="nulová",N506,0)</f>
        <v>0</v>
      </c>
      <c r="BJ506" s="21" t="s">
        <v>90</v>
      </c>
      <c r="BK506" s="108">
        <f>ROUND(L506*K506,1)</f>
        <v>0</v>
      </c>
      <c r="BL506" s="21" t="s">
        <v>276</v>
      </c>
      <c r="BM506" s="21" t="s">
        <v>975</v>
      </c>
    </row>
    <row r="507" spans="2:65" s="10" customFormat="1" ht="28.9" customHeight="1">
      <c r="B507" s="174"/>
      <c r="C507" s="175"/>
      <c r="D507" s="175"/>
      <c r="E507" s="176" t="s">
        <v>22</v>
      </c>
      <c r="F507" s="287" t="s">
        <v>976</v>
      </c>
      <c r="G507" s="288"/>
      <c r="H507" s="288"/>
      <c r="I507" s="288"/>
      <c r="J507" s="175"/>
      <c r="K507" s="177">
        <v>30.992999999999999</v>
      </c>
      <c r="L507" s="175"/>
      <c r="M507" s="175"/>
      <c r="N507" s="175"/>
      <c r="O507" s="175"/>
      <c r="P507" s="175"/>
      <c r="Q507" s="175"/>
      <c r="R507" s="178"/>
      <c r="T507" s="179"/>
      <c r="U507" s="175"/>
      <c r="V507" s="175"/>
      <c r="W507" s="175"/>
      <c r="X507" s="175"/>
      <c r="Y507" s="175"/>
      <c r="Z507" s="175"/>
      <c r="AA507" s="180"/>
      <c r="AT507" s="181" t="s">
        <v>279</v>
      </c>
      <c r="AU507" s="181" t="s">
        <v>108</v>
      </c>
      <c r="AV507" s="10" t="s">
        <v>108</v>
      </c>
      <c r="AW507" s="10" t="s">
        <v>40</v>
      </c>
      <c r="AX507" s="10" t="s">
        <v>85</v>
      </c>
      <c r="AY507" s="181" t="s">
        <v>271</v>
      </c>
    </row>
    <row r="508" spans="2:65" s="10" customFormat="1" ht="20.45" customHeight="1">
      <c r="B508" s="174"/>
      <c r="C508" s="175"/>
      <c r="D508" s="175"/>
      <c r="E508" s="176" t="s">
        <v>22</v>
      </c>
      <c r="F508" s="281" t="s">
        <v>977</v>
      </c>
      <c r="G508" s="282"/>
      <c r="H508" s="282"/>
      <c r="I508" s="282"/>
      <c r="J508" s="175"/>
      <c r="K508" s="177">
        <v>9.282</v>
      </c>
      <c r="L508" s="175"/>
      <c r="M508" s="175"/>
      <c r="N508" s="175"/>
      <c r="O508" s="175"/>
      <c r="P508" s="175"/>
      <c r="Q508" s="175"/>
      <c r="R508" s="178"/>
      <c r="T508" s="179"/>
      <c r="U508" s="175"/>
      <c r="V508" s="175"/>
      <c r="W508" s="175"/>
      <c r="X508" s="175"/>
      <c r="Y508" s="175"/>
      <c r="Z508" s="175"/>
      <c r="AA508" s="180"/>
      <c r="AT508" s="181" t="s">
        <v>279</v>
      </c>
      <c r="AU508" s="181" t="s">
        <v>108</v>
      </c>
      <c r="AV508" s="10" t="s">
        <v>108</v>
      </c>
      <c r="AW508" s="10" t="s">
        <v>40</v>
      </c>
      <c r="AX508" s="10" t="s">
        <v>85</v>
      </c>
      <c r="AY508" s="181" t="s">
        <v>271</v>
      </c>
    </row>
    <row r="509" spans="2:65" s="10" customFormat="1" ht="20.45" customHeight="1">
      <c r="B509" s="174"/>
      <c r="C509" s="175"/>
      <c r="D509" s="175"/>
      <c r="E509" s="176" t="s">
        <v>22</v>
      </c>
      <c r="F509" s="281" t="s">
        <v>978</v>
      </c>
      <c r="G509" s="282"/>
      <c r="H509" s="282"/>
      <c r="I509" s="282"/>
      <c r="J509" s="175"/>
      <c r="K509" s="177">
        <v>18.675999999999998</v>
      </c>
      <c r="L509" s="175"/>
      <c r="M509" s="175"/>
      <c r="N509" s="175"/>
      <c r="O509" s="175"/>
      <c r="P509" s="175"/>
      <c r="Q509" s="175"/>
      <c r="R509" s="178"/>
      <c r="T509" s="179"/>
      <c r="U509" s="175"/>
      <c r="V509" s="175"/>
      <c r="W509" s="175"/>
      <c r="X509" s="175"/>
      <c r="Y509" s="175"/>
      <c r="Z509" s="175"/>
      <c r="AA509" s="180"/>
      <c r="AT509" s="181" t="s">
        <v>279</v>
      </c>
      <c r="AU509" s="181" t="s">
        <v>108</v>
      </c>
      <c r="AV509" s="10" t="s">
        <v>108</v>
      </c>
      <c r="AW509" s="10" t="s">
        <v>40</v>
      </c>
      <c r="AX509" s="10" t="s">
        <v>85</v>
      </c>
      <c r="AY509" s="181" t="s">
        <v>271</v>
      </c>
    </row>
    <row r="510" spans="2:65" s="12" customFormat="1" ht="20.45" customHeight="1">
      <c r="B510" s="190"/>
      <c r="C510" s="191"/>
      <c r="D510" s="191"/>
      <c r="E510" s="192" t="s">
        <v>22</v>
      </c>
      <c r="F510" s="293" t="s">
        <v>283</v>
      </c>
      <c r="G510" s="294"/>
      <c r="H510" s="294"/>
      <c r="I510" s="294"/>
      <c r="J510" s="191"/>
      <c r="K510" s="193">
        <v>58.951000000000001</v>
      </c>
      <c r="L510" s="191"/>
      <c r="M510" s="191"/>
      <c r="N510" s="191"/>
      <c r="O510" s="191"/>
      <c r="P510" s="191"/>
      <c r="Q510" s="191"/>
      <c r="R510" s="194"/>
      <c r="T510" s="195"/>
      <c r="U510" s="191"/>
      <c r="V510" s="191"/>
      <c r="W510" s="191"/>
      <c r="X510" s="191"/>
      <c r="Y510" s="191"/>
      <c r="Z510" s="191"/>
      <c r="AA510" s="196"/>
      <c r="AT510" s="197" t="s">
        <v>279</v>
      </c>
      <c r="AU510" s="197" t="s">
        <v>108</v>
      </c>
      <c r="AV510" s="12" t="s">
        <v>276</v>
      </c>
      <c r="AW510" s="12" t="s">
        <v>40</v>
      </c>
      <c r="AX510" s="12" t="s">
        <v>90</v>
      </c>
      <c r="AY510" s="197" t="s">
        <v>271</v>
      </c>
    </row>
    <row r="511" spans="2:65" s="1" customFormat="1" ht="40.15" customHeight="1">
      <c r="B511" s="38"/>
      <c r="C511" s="167" t="s">
        <v>979</v>
      </c>
      <c r="D511" s="167" t="s">
        <v>272</v>
      </c>
      <c r="E511" s="168" t="s">
        <v>980</v>
      </c>
      <c r="F511" s="283" t="s">
        <v>981</v>
      </c>
      <c r="G511" s="283"/>
      <c r="H511" s="283"/>
      <c r="I511" s="283"/>
      <c r="J511" s="169" t="s">
        <v>375</v>
      </c>
      <c r="K511" s="170">
        <v>20</v>
      </c>
      <c r="L511" s="272">
        <v>0</v>
      </c>
      <c r="M511" s="284"/>
      <c r="N511" s="273">
        <f>ROUND(L511*K511,1)</f>
        <v>0</v>
      </c>
      <c r="O511" s="273"/>
      <c r="P511" s="273"/>
      <c r="Q511" s="273"/>
      <c r="R511" s="40"/>
      <c r="T511" s="171" t="s">
        <v>22</v>
      </c>
      <c r="U511" s="47" t="s">
        <v>50</v>
      </c>
      <c r="V511" s="39"/>
      <c r="W511" s="172">
        <f>V511*K511</f>
        <v>0</v>
      </c>
      <c r="X511" s="172">
        <v>1.9150000000000001E-5</v>
      </c>
      <c r="Y511" s="172">
        <f>X511*K511</f>
        <v>3.8300000000000004E-4</v>
      </c>
      <c r="Z511" s="172">
        <v>0</v>
      </c>
      <c r="AA511" s="173">
        <f>Z511*K511</f>
        <v>0</v>
      </c>
      <c r="AR511" s="21" t="s">
        <v>276</v>
      </c>
      <c r="AT511" s="21" t="s">
        <v>272</v>
      </c>
      <c r="AU511" s="21" t="s">
        <v>108</v>
      </c>
      <c r="AY511" s="21" t="s">
        <v>271</v>
      </c>
      <c r="BE511" s="108">
        <f>IF(U511="základní",N511,0)</f>
        <v>0</v>
      </c>
      <c r="BF511" s="108">
        <f>IF(U511="snížená",N511,0)</f>
        <v>0</v>
      </c>
      <c r="BG511" s="108">
        <f>IF(U511="zákl. přenesená",N511,0)</f>
        <v>0</v>
      </c>
      <c r="BH511" s="108">
        <f>IF(U511="sníž. přenesená",N511,0)</f>
        <v>0</v>
      </c>
      <c r="BI511" s="108">
        <f>IF(U511="nulová",N511,0)</f>
        <v>0</v>
      </c>
      <c r="BJ511" s="21" t="s">
        <v>90</v>
      </c>
      <c r="BK511" s="108">
        <f>ROUND(L511*K511,1)</f>
        <v>0</v>
      </c>
      <c r="BL511" s="21" t="s">
        <v>276</v>
      </c>
      <c r="BM511" s="21" t="s">
        <v>982</v>
      </c>
    </row>
    <row r="512" spans="2:65" s="10" customFormat="1" ht="28.9" customHeight="1">
      <c r="B512" s="174"/>
      <c r="C512" s="175"/>
      <c r="D512" s="175"/>
      <c r="E512" s="176" t="s">
        <v>22</v>
      </c>
      <c r="F512" s="287" t="s">
        <v>983</v>
      </c>
      <c r="G512" s="288"/>
      <c r="H512" s="288"/>
      <c r="I512" s="288"/>
      <c r="J512" s="175"/>
      <c r="K512" s="177">
        <v>20</v>
      </c>
      <c r="L512" s="175"/>
      <c r="M512" s="175"/>
      <c r="N512" s="175"/>
      <c r="O512" s="175"/>
      <c r="P512" s="175"/>
      <c r="Q512" s="175"/>
      <c r="R512" s="178"/>
      <c r="T512" s="179"/>
      <c r="U512" s="175"/>
      <c r="V512" s="175"/>
      <c r="W512" s="175"/>
      <c r="X512" s="175"/>
      <c r="Y512" s="175"/>
      <c r="Z512" s="175"/>
      <c r="AA512" s="180"/>
      <c r="AT512" s="181" t="s">
        <v>279</v>
      </c>
      <c r="AU512" s="181" t="s">
        <v>108</v>
      </c>
      <c r="AV512" s="10" t="s">
        <v>108</v>
      </c>
      <c r="AW512" s="10" t="s">
        <v>40</v>
      </c>
      <c r="AX512" s="10" t="s">
        <v>90</v>
      </c>
      <c r="AY512" s="181" t="s">
        <v>271</v>
      </c>
    </row>
    <row r="513" spans="2:65" s="1" customFormat="1" ht="40.15" customHeight="1">
      <c r="B513" s="38"/>
      <c r="C513" s="167" t="s">
        <v>984</v>
      </c>
      <c r="D513" s="167" t="s">
        <v>272</v>
      </c>
      <c r="E513" s="168" t="s">
        <v>985</v>
      </c>
      <c r="F513" s="283" t="s">
        <v>986</v>
      </c>
      <c r="G513" s="283"/>
      <c r="H513" s="283"/>
      <c r="I513" s="283"/>
      <c r="J513" s="169" t="s">
        <v>375</v>
      </c>
      <c r="K513" s="170">
        <v>71</v>
      </c>
      <c r="L513" s="272">
        <v>0</v>
      </c>
      <c r="M513" s="284"/>
      <c r="N513" s="273">
        <f>ROUND(L513*K513,1)</f>
        <v>0</v>
      </c>
      <c r="O513" s="273"/>
      <c r="P513" s="273"/>
      <c r="Q513" s="273"/>
      <c r="R513" s="40"/>
      <c r="T513" s="171" t="s">
        <v>22</v>
      </c>
      <c r="U513" s="47" t="s">
        <v>50</v>
      </c>
      <c r="V513" s="39"/>
      <c r="W513" s="172">
        <f>V513*K513</f>
        <v>0</v>
      </c>
      <c r="X513" s="172">
        <v>7.5658499999999994E-5</v>
      </c>
      <c r="Y513" s="172">
        <f>X513*K513</f>
        <v>5.3717534999999997E-3</v>
      </c>
      <c r="Z513" s="172">
        <v>0</v>
      </c>
      <c r="AA513" s="173">
        <f>Z513*K513</f>
        <v>0</v>
      </c>
      <c r="AR513" s="21" t="s">
        <v>276</v>
      </c>
      <c r="AT513" s="21" t="s">
        <v>272</v>
      </c>
      <c r="AU513" s="21" t="s">
        <v>108</v>
      </c>
      <c r="AY513" s="21" t="s">
        <v>271</v>
      </c>
      <c r="BE513" s="108">
        <f>IF(U513="základní",N513,0)</f>
        <v>0</v>
      </c>
      <c r="BF513" s="108">
        <f>IF(U513="snížená",N513,0)</f>
        <v>0</v>
      </c>
      <c r="BG513" s="108">
        <f>IF(U513="zákl. přenesená",N513,0)</f>
        <v>0</v>
      </c>
      <c r="BH513" s="108">
        <f>IF(U513="sníž. přenesená",N513,0)</f>
        <v>0</v>
      </c>
      <c r="BI513" s="108">
        <f>IF(U513="nulová",N513,0)</f>
        <v>0</v>
      </c>
      <c r="BJ513" s="21" t="s">
        <v>90</v>
      </c>
      <c r="BK513" s="108">
        <f>ROUND(L513*K513,1)</f>
        <v>0</v>
      </c>
      <c r="BL513" s="21" t="s">
        <v>276</v>
      </c>
      <c r="BM513" s="21" t="s">
        <v>987</v>
      </c>
    </row>
    <row r="514" spans="2:65" s="10" customFormat="1" ht="20.45" customHeight="1">
      <c r="B514" s="174"/>
      <c r="C514" s="175"/>
      <c r="D514" s="175"/>
      <c r="E514" s="176" t="s">
        <v>22</v>
      </c>
      <c r="F514" s="287" t="s">
        <v>988</v>
      </c>
      <c r="G514" s="288"/>
      <c r="H514" s="288"/>
      <c r="I514" s="288"/>
      <c r="J514" s="175"/>
      <c r="K514" s="177">
        <v>71</v>
      </c>
      <c r="L514" s="175"/>
      <c r="M514" s="175"/>
      <c r="N514" s="175"/>
      <c r="O514" s="175"/>
      <c r="P514" s="175"/>
      <c r="Q514" s="175"/>
      <c r="R514" s="178"/>
      <c r="T514" s="179"/>
      <c r="U514" s="175"/>
      <c r="V514" s="175"/>
      <c r="W514" s="175"/>
      <c r="X514" s="175"/>
      <c r="Y514" s="175"/>
      <c r="Z514" s="175"/>
      <c r="AA514" s="180"/>
      <c r="AT514" s="181" t="s">
        <v>279</v>
      </c>
      <c r="AU514" s="181" t="s">
        <v>108</v>
      </c>
      <c r="AV514" s="10" t="s">
        <v>108</v>
      </c>
      <c r="AW514" s="10" t="s">
        <v>40</v>
      </c>
      <c r="AX514" s="10" t="s">
        <v>90</v>
      </c>
      <c r="AY514" s="181" t="s">
        <v>271</v>
      </c>
    </row>
    <row r="515" spans="2:65" s="1" customFormat="1" ht="28.9" customHeight="1">
      <c r="B515" s="38"/>
      <c r="C515" s="167" t="s">
        <v>989</v>
      </c>
      <c r="D515" s="167" t="s">
        <v>272</v>
      </c>
      <c r="E515" s="168" t="s">
        <v>990</v>
      </c>
      <c r="F515" s="283" t="s">
        <v>991</v>
      </c>
      <c r="G515" s="283"/>
      <c r="H515" s="283"/>
      <c r="I515" s="283"/>
      <c r="J515" s="169" t="s">
        <v>375</v>
      </c>
      <c r="K515" s="170">
        <v>1</v>
      </c>
      <c r="L515" s="272">
        <v>0</v>
      </c>
      <c r="M515" s="284"/>
      <c r="N515" s="273">
        <f>ROUND(L515*K515,1)</f>
        <v>0</v>
      </c>
      <c r="O515" s="273"/>
      <c r="P515" s="273"/>
      <c r="Q515" s="273"/>
      <c r="R515" s="40"/>
      <c r="T515" s="171" t="s">
        <v>22</v>
      </c>
      <c r="U515" s="47" t="s">
        <v>50</v>
      </c>
      <c r="V515" s="39"/>
      <c r="W515" s="172">
        <f>V515*K515</f>
        <v>0</v>
      </c>
      <c r="X515" s="172">
        <v>0</v>
      </c>
      <c r="Y515" s="172">
        <f>X515*K515</f>
        <v>0</v>
      </c>
      <c r="Z515" s="172">
        <v>1.4E-2</v>
      </c>
      <c r="AA515" s="173">
        <f>Z515*K515</f>
        <v>1.4E-2</v>
      </c>
      <c r="AR515" s="21" t="s">
        <v>276</v>
      </c>
      <c r="AT515" s="21" t="s">
        <v>272</v>
      </c>
      <c r="AU515" s="21" t="s">
        <v>108</v>
      </c>
      <c r="AY515" s="21" t="s">
        <v>271</v>
      </c>
      <c r="BE515" s="108">
        <f>IF(U515="základní",N515,0)</f>
        <v>0</v>
      </c>
      <c r="BF515" s="108">
        <f>IF(U515="snížená",N515,0)</f>
        <v>0</v>
      </c>
      <c r="BG515" s="108">
        <f>IF(U515="zákl. přenesená",N515,0)</f>
        <v>0</v>
      </c>
      <c r="BH515" s="108">
        <f>IF(U515="sníž. přenesená",N515,0)</f>
        <v>0</v>
      </c>
      <c r="BI515" s="108">
        <f>IF(U515="nulová",N515,0)</f>
        <v>0</v>
      </c>
      <c r="BJ515" s="21" t="s">
        <v>90</v>
      </c>
      <c r="BK515" s="108">
        <f>ROUND(L515*K515,1)</f>
        <v>0</v>
      </c>
      <c r="BL515" s="21" t="s">
        <v>276</v>
      </c>
      <c r="BM515" s="21" t="s">
        <v>992</v>
      </c>
    </row>
    <row r="516" spans="2:65" s="10" customFormat="1" ht="20.45" customHeight="1">
      <c r="B516" s="174"/>
      <c r="C516" s="175"/>
      <c r="D516" s="175"/>
      <c r="E516" s="176" t="s">
        <v>22</v>
      </c>
      <c r="F516" s="287" t="s">
        <v>993</v>
      </c>
      <c r="G516" s="288"/>
      <c r="H516" s="288"/>
      <c r="I516" s="288"/>
      <c r="J516" s="175"/>
      <c r="K516" s="177">
        <v>1</v>
      </c>
      <c r="L516" s="175"/>
      <c r="M516" s="175"/>
      <c r="N516" s="175"/>
      <c r="O516" s="175"/>
      <c r="P516" s="175"/>
      <c r="Q516" s="175"/>
      <c r="R516" s="178"/>
      <c r="T516" s="179"/>
      <c r="U516" s="175"/>
      <c r="V516" s="175"/>
      <c r="W516" s="175"/>
      <c r="X516" s="175"/>
      <c r="Y516" s="175"/>
      <c r="Z516" s="175"/>
      <c r="AA516" s="180"/>
      <c r="AT516" s="181" t="s">
        <v>279</v>
      </c>
      <c r="AU516" s="181" t="s">
        <v>108</v>
      </c>
      <c r="AV516" s="10" t="s">
        <v>108</v>
      </c>
      <c r="AW516" s="10" t="s">
        <v>40</v>
      </c>
      <c r="AX516" s="10" t="s">
        <v>90</v>
      </c>
      <c r="AY516" s="181" t="s">
        <v>271</v>
      </c>
    </row>
    <row r="517" spans="2:65" s="1" customFormat="1" ht="40.15" customHeight="1">
      <c r="B517" s="38"/>
      <c r="C517" s="167" t="s">
        <v>994</v>
      </c>
      <c r="D517" s="167" t="s">
        <v>272</v>
      </c>
      <c r="E517" s="168" t="s">
        <v>995</v>
      </c>
      <c r="F517" s="283" t="s">
        <v>996</v>
      </c>
      <c r="G517" s="283"/>
      <c r="H517" s="283"/>
      <c r="I517" s="283"/>
      <c r="J517" s="169" t="s">
        <v>375</v>
      </c>
      <c r="K517" s="170">
        <v>1</v>
      </c>
      <c r="L517" s="272">
        <v>0</v>
      </c>
      <c r="M517" s="284"/>
      <c r="N517" s="273">
        <f>ROUND(L517*K517,1)</f>
        <v>0</v>
      </c>
      <c r="O517" s="273"/>
      <c r="P517" s="273"/>
      <c r="Q517" s="273"/>
      <c r="R517" s="40"/>
      <c r="T517" s="171" t="s">
        <v>22</v>
      </c>
      <c r="U517" s="47" t="s">
        <v>50</v>
      </c>
      <c r="V517" s="39"/>
      <c r="W517" s="172">
        <f>V517*K517</f>
        <v>0</v>
      </c>
      <c r="X517" s="172">
        <v>0</v>
      </c>
      <c r="Y517" s="172">
        <f>X517*K517</f>
        <v>0</v>
      </c>
      <c r="Z517" s="172">
        <v>8.2000000000000003E-2</v>
      </c>
      <c r="AA517" s="173">
        <f>Z517*K517</f>
        <v>8.2000000000000003E-2</v>
      </c>
      <c r="AR517" s="21" t="s">
        <v>276</v>
      </c>
      <c r="AT517" s="21" t="s">
        <v>272</v>
      </c>
      <c r="AU517" s="21" t="s">
        <v>108</v>
      </c>
      <c r="AY517" s="21" t="s">
        <v>271</v>
      </c>
      <c r="BE517" s="108">
        <f>IF(U517="základní",N517,0)</f>
        <v>0</v>
      </c>
      <c r="BF517" s="108">
        <f>IF(U517="snížená",N517,0)</f>
        <v>0</v>
      </c>
      <c r="BG517" s="108">
        <f>IF(U517="zákl. přenesená",N517,0)</f>
        <v>0</v>
      </c>
      <c r="BH517" s="108">
        <f>IF(U517="sníž. přenesená",N517,0)</f>
        <v>0</v>
      </c>
      <c r="BI517" s="108">
        <f>IF(U517="nulová",N517,0)</f>
        <v>0</v>
      </c>
      <c r="BJ517" s="21" t="s">
        <v>90</v>
      </c>
      <c r="BK517" s="108">
        <f>ROUND(L517*K517,1)</f>
        <v>0</v>
      </c>
      <c r="BL517" s="21" t="s">
        <v>276</v>
      </c>
      <c r="BM517" s="21" t="s">
        <v>997</v>
      </c>
    </row>
    <row r="518" spans="2:65" s="13" customFormat="1" ht="28.9" customHeight="1">
      <c r="B518" s="198"/>
      <c r="C518" s="199"/>
      <c r="D518" s="199"/>
      <c r="E518" s="200" t="s">
        <v>22</v>
      </c>
      <c r="F518" s="285" t="s">
        <v>998</v>
      </c>
      <c r="G518" s="286"/>
      <c r="H518" s="286"/>
      <c r="I518" s="286"/>
      <c r="J518" s="199"/>
      <c r="K518" s="201" t="s">
        <v>22</v>
      </c>
      <c r="L518" s="199"/>
      <c r="M518" s="199"/>
      <c r="N518" s="199"/>
      <c r="O518" s="199"/>
      <c r="P518" s="199"/>
      <c r="Q518" s="199"/>
      <c r="R518" s="202"/>
      <c r="T518" s="203"/>
      <c r="U518" s="199"/>
      <c r="V518" s="199"/>
      <c r="W518" s="199"/>
      <c r="X518" s="199"/>
      <c r="Y518" s="199"/>
      <c r="Z518" s="199"/>
      <c r="AA518" s="204"/>
      <c r="AT518" s="205" t="s">
        <v>279</v>
      </c>
      <c r="AU518" s="205" t="s">
        <v>108</v>
      </c>
      <c r="AV518" s="13" t="s">
        <v>90</v>
      </c>
      <c r="AW518" s="13" t="s">
        <v>40</v>
      </c>
      <c r="AX518" s="13" t="s">
        <v>85</v>
      </c>
      <c r="AY518" s="205" t="s">
        <v>271</v>
      </c>
    </row>
    <row r="519" spans="2:65" s="10" customFormat="1" ht="20.45" customHeight="1">
      <c r="B519" s="174"/>
      <c r="C519" s="175"/>
      <c r="D519" s="175"/>
      <c r="E519" s="176" t="s">
        <v>22</v>
      </c>
      <c r="F519" s="281" t="s">
        <v>999</v>
      </c>
      <c r="G519" s="282"/>
      <c r="H519" s="282"/>
      <c r="I519" s="282"/>
      <c r="J519" s="175"/>
      <c r="K519" s="177">
        <v>1</v>
      </c>
      <c r="L519" s="175"/>
      <c r="M519" s="175"/>
      <c r="N519" s="175"/>
      <c r="O519" s="175"/>
      <c r="P519" s="175"/>
      <c r="Q519" s="175"/>
      <c r="R519" s="178"/>
      <c r="T519" s="179"/>
      <c r="U519" s="175"/>
      <c r="V519" s="175"/>
      <c r="W519" s="175"/>
      <c r="X519" s="175"/>
      <c r="Y519" s="175"/>
      <c r="Z519" s="175"/>
      <c r="AA519" s="180"/>
      <c r="AT519" s="181" t="s">
        <v>279</v>
      </c>
      <c r="AU519" s="181" t="s">
        <v>108</v>
      </c>
      <c r="AV519" s="10" t="s">
        <v>108</v>
      </c>
      <c r="AW519" s="10" t="s">
        <v>40</v>
      </c>
      <c r="AX519" s="10" t="s">
        <v>90</v>
      </c>
      <c r="AY519" s="181" t="s">
        <v>271</v>
      </c>
    </row>
    <row r="520" spans="2:65" s="1" customFormat="1" ht="40.15" customHeight="1">
      <c r="B520" s="38"/>
      <c r="C520" s="167" t="s">
        <v>1000</v>
      </c>
      <c r="D520" s="167" t="s">
        <v>272</v>
      </c>
      <c r="E520" s="168" t="s">
        <v>1001</v>
      </c>
      <c r="F520" s="283" t="s">
        <v>1002</v>
      </c>
      <c r="G520" s="283"/>
      <c r="H520" s="283"/>
      <c r="I520" s="283"/>
      <c r="J520" s="169" t="s">
        <v>308</v>
      </c>
      <c r="K520" s="170">
        <v>51.594999999999999</v>
      </c>
      <c r="L520" s="272">
        <v>0</v>
      </c>
      <c r="M520" s="284"/>
      <c r="N520" s="273">
        <f>ROUND(L520*K520,1)</f>
        <v>0</v>
      </c>
      <c r="O520" s="273"/>
      <c r="P520" s="273"/>
      <c r="Q520" s="273"/>
      <c r="R520" s="40"/>
      <c r="T520" s="171" t="s">
        <v>22</v>
      </c>
      <c r="U520" s="47" t="s">
        <v>50</v>
      </c>
      <c r="V520" s="39"/>
      <c r="W520" s="172">
        <f>V520*K520</f>
        <v>0</v>
      </c>
      <c r="X520" s="172">
        <v>0</v>
      </c>
      <c r="Y520" s="172">
        <f>X520*K520</f>
        <v>0</v>
      </c>
      <c r="Z520" s="172">
        <v>0.9</v>
      </c>
      <c r="AA520" s="173">
        <f>Z520*K520</f>
        <v>46.435499999999998</v>
      </c>
      <c r="AR520" s="21" t="s">
        <v>276</v>
      </c>
      <c r="AT520" s="21" t="s">
        <v>272</v>
      </c>
      <c r="AU520" s="21" t="s">
        <v>108</v>
      </c>
      <c r="AY520" s="21" t="s">
        <v>271</v>
      </c>
      <c r="BE520" s="108">
        <f>IF(U520="základní",N520,0)</f>
        <v>0</v>
      </c>
      <c r="BF520" s="108">
        <f>IF(U520="snížená",N520,0)</f>
        <v>0</v>
      </c>
      <c r="BG520" s="108">
        <f>IF(U520="zákl. přenesená",N520,0)</f>
        <v>0</v>
      </c>
      <c r="BH520" s="108">
        <f>IF(U520="sníž. přenesená",N520,0)</f>
        <v>0</v>
      </c>
      <c r="BI520" s="108">
        <f>IF(U520="nulová",N520,0)</f>
        <v>0</v>
      </c>
      <c r="BJ520" s="21" t="s">
        <v>90</v>
      </c>
      <c r="BK520" s="108">
        <f>ROUND(L520*K520,1)</f>
        <v>0</v>
      </c>
      <c r="BL520" s="21" t="s">
        <v>276</v>
      </c>
      <c r="BM520" s="21" t="s">
        <v>1003</v>
      </c>
    </row>
    <row r="521" spans="2:65" s="10" customFormat="1" ht="20.45" customHeight="1">
      <c r="B521" s="174"/>
      <c r="C521" s="175"/>
      <c r="D521" s="175"/>
      <c r="E521" s="176" t="s">
        <v>22</v>
      </c>
      <c r="F521" s="287" t="s">
        <v>185</v>
      </c>
      <c r="G521" s="288"/>
      <c r="H521" s="288"/>
      <c r="I521" s="288"/>
      <c r="J521" s="175"/>
      <c r="K521" s="177">
        <v>51.594999999999999</v>
      </c>
      <c r="L521" s="175"/>
      <c r="M521" s="175"/>
      <c r="N521" s="175"/>
      <c r="O521" s="175"/>
      <c r="P521" s="175"/>
      <c r="Q521" s="175"/>
      <c r="R521" s="178"/>
      <c r="T521" s="179"/>
      <c r="U521" s="175"/>
      <c r="V521" s="175"/>
      <c r="W521" s="175"/>
      <c r="X521" s="175"/>
      <c r="Y521" s="175"/>
      <c r="Z521" s="175"/>
      <c r="AA521" s="180"/>
      <c r="AT521" s="181" t="s">
        <v>279</v>
      </c>
      <c r="AU521" s="181" t="s">
        <v>108</v>
      </c>
      <c r="AV521" s="10" t="s">
        <v>108</v>
      </c>
      <c r="AW521" s="10" t="s">
        <v>40</v>
      </c>
      <c r="AX521" s="10" t="s">
        <v>90</v>
      </c>
      <c r="AY521" s="181" t="s">
        <v>271</v>
      </c>
    </row>
    <row r="522" spans="2:65" s="1" customFormat="1" ht="28.9" customHeight="1">
      <c r="B522" s="38"/>
      <c r="C522" s="167" t="s">
        <v>1004</v>
      </c>
      <c r="D522" s="167" t="s">
        <v>272</v>
      </c>
      <c r="E522" s="168" t="s">
        <v>1005</v>
      </c>
      <c r="F522" s="283" t="s">
        <v>1006</v>
      </c>
      <c r="G522" s="283"/>
      <c r="H522" s="283"/>
      <c r="I522" s="283"/>
      <c r="J522" s="169" t="s">
        <v>275</v>
      </c>
      <c r="K522" s="170">
        <v>251.51400000000001</v>
      </c>
      <c r="L522" s="272">
        <v>0</v>
      </c>
      <c r="M522" s="284"/>
      <c r="N522" s="273">
        <f>ROUND(L522*K522,1)</f>
        <v>0</v>
      </c>
      <c r="O522" s="273"/>
      <c r="P522" s="273"/>
      <c r="Q522" s="273"/>
      <c r="R522" s="40"/>
      <c r="T522" s="171" t="s">
        <v>22</v>
      </c>
      <c r="U522" s="47" t="s">
        <v>50</v>
      </c>
      <c r="V522" s="39"/>
      <c r="W522" s="172">
        <f>V522*K522</f>
        <v>0</v>
      </c>
      <c r="X522" s="172">
        <v>0</v>
      </c>
      <c r="Y522" s="172">
        <f>X522*K522</f>
        <v>0</v>
      </c>
      <c r="Z522" s="172">
        <v>3.7999999999999999E-2</v>
      </c>
      <c r="AA522" s="173">
        <f>Z522*K522</f>
        <v>9.5575320000000001</v>
      </c>
      <c r="AR522" s="21" t="s">
        <v>276</v>
      </c>
      <c r="AT522" s="21" t="s">
        <v>272</v>
      </c>
      <c r="AU522" s="21" t="s">
        <v>108</v>
      </c>
      <c r="AY522" s="21" t="s">
        <v>271</v>
      </c>
      <c r="BE522" s="108">
        <f>IF(U522="základní",N522,0)</f>
        <v>0</v>
      </c>
      <c r="BF522" s="108">
        <f>IF(U522="snížená",N522,0)</f>
        <v>0</v>
      </c>
      <c r="BG522" s="108">
        <f>IF(U522="zákl. přenesená",N522,0)</f>
        <v>0</v>
      </c>
      <c r="BH522" s="108">
        <f>IF(U522="sníž. přenesená",N522,0)</f>
        <v>0</v>
      </c>
      <c r="BI522" s="108">
        <f>IF(U522="nulová",N522,0)</f>
        <v>0</v>
      </c>
      <c r="BJ522" s="21" t="s">
        <v>90</v>
      </c>
      <c r="BK522" s="108">
        <f>ROUND(L522*K522,1)</f>
        <v>0</v>
      </c>
      <c r="BL522" s="21" t="s">
        <v>276</v>
      </c>
      <c r="BM522" s="21" t="s">
        <v>1007</v>
      </c>
    </row>
    <row r="523" spans="2:65" s="13" customFormat="1" ht="20.45" customHeight="1">
      <c r="B523" s="198"/>
      <c r="C523" s="199"/>
      <c r="D523" s="199"/>
      <c r="E523" s="200" t="s">
        <v>22</v>
      </c>
      <c r="F523" s="285" t="s">
        <v>1008</v>
      </c>
      <c r="G523" s="286"/>
      <c r="H523" s="286"/>
      <c r="I523" s="286"/>
      <c r="J523" s="199"/>
      <c r="K523" s="201" t="s">
        <v>22</v>
      </c>
      <c r="L523" s="199"/>
      <c r="M523" s="199"/>
      <c r="N523" s="199"/>
      <c r="O523" s="199"/>
      <c r="P523" s="199"/>
      <c r="Q523" s="199"/>
      <c r="R523" s="202"/>
      <c r="T523" s="203"/>
      <c r="U523" s="199"/>
      <c r="V523" s="199"/>
      <c r="W523" s="199"/>
      <c r="X523" s="199"/>
      <c r="Y523" s="199"/>
      <c r="Z523" s="199"/>
      <c r="AA523" s="204"/>
      <c r="AT523" s="205" t="s">
        <v>279</v>
      </c>
      <c r="AU523" s="205" t="s">
        <v>108</v>
      </c>
      <c r="AV523" s="13" t="s">
        <v>90</v>
      </c>
      <c r="AW523" s="13" t="s">
        <v>40</v>
      </c>
      <c r="AX523" s="13" t="s">
        <v>85</v>
      </c>
      <c r="AY523" s="205" t="s">
        <v>271</v>
      </c>
    </row>
    <row r="524" spans="2:65" s="13" customFormat="1" ht="28.9" customHeight="1">
      <c r="B524" s="198"/>
      <c r="C524" s="199"/>
      <c r="D524" s="199"/>
      <c r="E524" s="200" t="s">
        <v>22</v>
      </c>
      <c r="F524" s="279" t="s">
        <v>1009</v>
      </c>
      <c r="G524" s="280"/>
      <c r="H524" s="280"/>
      <c r="I524" s="280"/>
      <c r="J524" s="199"/>
      <c r="K524" s="201" t="s">
        <v>22</v>
      </c>
      <c r="L524" s="199"/>
      <c r="M524" s="199"/>
      <c r="N524" s="199"/>
      <c r="O524" s="199"/>
      <c r="P524" s="199"/>
      <c r="Q524" s="199"/>
      <c r="R524" s="202"/>
      <c r="T524" s="203"/>
      <c r="U524" s="199"/>
      <c r="V524" s="199"/>
      <c r="W524" s="199"/>
      <c r="X524" s="199"/>
      <c r="Y524" s="199"/>
      <c r="Z524" s="199"/>
      <c r="AA524" s="204"/>
      <c r="AT524" s="205" t="s">
        <v>279</v>
      </c>
      <c r="AU524" s="205" t="s">
        <v>108</v>
      </c>
      <c r="AV524" s="13" t="s">
        <v>90</v>
      </c>
      <c r="AW524" s="13" t="s">
        <v>40</v>
      </c>
      <c r="AX524" s="13" t="s">
        <v>85</v>
      </c>
      <c r="AY524" s="205" t="s">
        <v>271</v>
      </c>
    </row>
    <row r="525" spans="2:65" s="10" customFormat="1" ht="20.45" customHeight="1">
      <c r="B525" s="174"/>
      <c r="C525" s="175"/>
      <c r="D525" s="175"/>
      <c r="E525" s="176" t="s">
        <v>22</v>
      </c>
      <c r="F525" s="281" t="s">
        <v>1010</v>
      </c>
      <c r="G525" s="282"/>
      <c r="H525" s="282"/>
      <c r="I525" s="282"/>
      <c r="J525" s="175"/>
      <c r="K525" s="177">
        <v>251.51400000000001</v>
      </c>
      <c r="L525" s="175"/>
      <c r="M525" s="175"/>
      <c r="N525" s="175"/>
      <c r="O525" s="175"/>
      <c r="P525" s="175"/>
      <c r="Q525" s="175"/>
      <c r="R525" s="178"/>
      <c r="T525" s="179"/>
      <c r="U525" s="175"/>
      <c r="V525" s="175"/>
      <c r="W525" s="175"/>
      <c r="X525" s="175"/>
      <c r="Y525" s="175"/>
      <c r="Z525" s="175"/>
      <c r="AA525" s="180"/>
      <c r="AT525" s="181" t="s">
        <v>279</v>
      </c>
      <c r="AU525" s="181" t="s">
        <v>108</v>
      </c>
      <c r="AV525" s="10" t="s">
        <v>108</v>
      </c>
      <c r="AW525" s="10" t="s">
        <v>40</v>
      </c>
      <c r="AX525" s="10" t="s">
        <v>90</v>
      </c>
      <c r="AY525" s="181" t="s">
        <v>271</v>
      </c>
    </row>
    <row r="526" spans="2:65" s="1" customFormat="1" ht="28.9" customHeight="1">
      <c r="B526" s="38"/>
      <c r="C526" s="167" t="s">
        <v>1011</v>
      </c>
      <c r="D526" s="167" t="s">
        <v>272</v>
      </c>
      <c r="E526" s="168" t="s">
        <v>1012</v>
      </c>
      <c r="F526" s="283" t="s">
        <v>1013</v>
      </c>
      <c r="G526" s="283"/>
      <c r="H526" s="283"/>
      <c r="I526" s="283"/>
      <c r="J526" s="169" t="s">
        <v>314</v>
      </c>
      <c r="K526" s="170">
        <v>0.8</v>
      </c>
      <c r="L526" s="272">
        <v>0</v>
      </c>
      <c r="M526" s="284"/>
      <c r="N526" s="273">
        <f>ROUND(L526*K526,1)</f>
        <v>0</v>
      </c>
      <c r="O526" s="273"/>
      <c r="P526" s="273"/>
      <c r="Q526" s="273"/>
      <c r="R526" s="40"/>
      <c r="T526" s="171" t="s">
        <v>22</v>
      </c>
      <c r="U526" s="47" t="s">
        <v>50</v>
      </c>
      <c r="V526" s="39"/>
      <c r="W526" s="172">
        <f>V526*K526</f>
        <v>0</v>
      </c>
      <c r="X526" s="172">
        <v>0</v>
      </c>
      <c r="Y526" s="172">
        <f>X526*K526</f>
        <v>0</v>
      </c>
      <c r="Z526" s="172">
        <v>2.2000000000000002</v>
      </c>
      <c r="AA526" s="173">
        <f>Z526*K526</f>
        <v>1.7600000000000002</v>
      </c>
      <c r="AR526" s="21" t="s">
        <v>276</v>
      </c>
      <c r="AT526" s="21" t="s">
        <v>272</v>
      </c>
      <c r="AU526" s="21" t="s">
        <v>108</v>
      </c>
      <c r="AY526" s="21" t="s">
        <v>271</v>
      </c>
      <c r="BE526" s="108">
        <f>IF(U526="základní",N526,0)</f>
        <v>0</v>
      </c>
      <c r="BF526" s="108">
        <f>IF(U526="snížená",N526,0)</f>
        <v>0</v>
      </c>
      <c r="BG526" s="108">
        <f>IF(U526="zákl. přenesená",N526,0)</f>
        <v>0</v>
      </c>
      <c r="BH526" s="108">
        <f>IF(U526="sníž. přenesená",N526,0)</f>
        <v>0</v>
      </c>
      <c r="BI526" s="108">
        <f>IF(U526="nulová",N526,0)</f>
        <v>0</v>
      </c>
      <c r="BJ526" s="21" t="s">
        <v>90</v>
      </c>
      <c r="BK526" s="108">
        <f>ROUND(L526*K526,1)</f>
        <v>0</v>
      </c>
      <c r="BL526" s="21" t="s">
        <v>276</v>
      </c>
      <c r="BM526" s="21" t="s">
        <v>1014</v>
      </c>
    </row>
    <row r="527" spans="2:65" s="13" customFormat="1" ht="28.9" customHeight="1">
      <c r="B527" s="198"/>
      <c r="C527" s="199"/>
      <c r="D527" s="199"/>
      <c r="E527" s="200" t="s">
        <v>22</v>
      </c>
      <c r="F527" s="285" t="s">
        <v>1015</v>
      </c>
      <c r="G527" s="286"/>
      <c r="H527" s="286"/>
      <c r="I527" s="286"/>
      <c r="J527" s="199"/>
      <c r="K527" s="201" t="s">
        <v>22</v>
      </c>
      <c r="L527" s="199"/>
      <c r="M527" s="199"/>
      <c r="N527" s="199"/>
      <c r="O527" s="199"/>
      <c r="P527" s="199"/>
      <c r="Q527" s="199"/>
      <c r="R527" s="202"/>
      <c r="T527" s="203"/>
      <c r="U527" s="199"/>
      <c r="V527" s="199"/>
      <c r="W527" s="199"/>
      <c r="X527" s="199"/>
      <c r="Y527" s="199"/>
      <c r="Z527" s="199"/>
      <c r="AA527" s="204"/>
      <c r="AT527" s="205" t="s">
        <v>279</v>
      </c>
      <c r="AU527" s="205" t="s">
        <v>108</v>
      </c>
      <c r="AV527" s="13" t="s">
        <v>90</v>
      </c>
      <c r="AW527" s="13" t="s">
        <v>40</v>
      </c>
      <c r="AX527" s="13" t="s">
        <v>85</v>
      </c>
      <c r="AY527" s="205" t="s">
        <v>271</v>
      </c>
    </row>
    <row r="528" spans="2:65" s="10" customFormat="1" ht="20.45" customHeight="1">
      <c r="B528" s="174"/>
      <c r="C528" s="175"/>
      <c r="D528" s="175"/>
      <c r="E528" s="176" t="s">
        <v>177</v>
      </c>
      <c r="F528" s="281" t="s">
        <v>1016</v>
      </c>
      <c r="G528" s="282"/>
      <c r="H528" s="282"/>
      <c r="I528" s="282"/>
      <c r="J528" s="175"/>
      <c r="K528" s="177">
        <v>0.8</v>
      </c>
      <c r="L528" s="175"/>
      <c r="M528" s="175"/>
      <c r="N528" s="175"/>
      <c r="O528" s="175"/>
      <c r="P528" s="175"/>
      <c r="Q528" s="175"/>
      <c r="R528" s="178"/>
      <c r="T528" s="179"/>
      <c r="U528" s="175"/>
      <c r="V528" s="175"/>
      <c r="W528" s="175"/>
      <c r="X528" s="175"/>
      <c r="Y528" s="175"/>
      <c r="Z528" s="175"/>
      <c r="AA528" s="180"/>
      <c r="AT528" s="181" t="s">
        <v>279</v>
      </c>
      <c r="AU528" s="181" t="s">
        <v>108</v>
      </c>
      <c r="AV528" s="10" t="s">
        <v>108</v>
      </c>
      <c r="AW528" s="10" t="s">
        <v>40</v>
      </c>
      <c r="AX528" s="10" t="s">
        <v>90</v>
      </c>
      <c r="AY528" s="181" t="s">
        <v>271</v>
      </c>
    </row>
    <row r="529" spans="2:65" s="1" customFormat="1" ht="28.9" customHeight="1">
      <c r="B529" s="38"/>
      <c r="C529" s="167" t="s">
        <v>1017</v>
      </c>
      <c r="D529" s="167" t="s">
        <v>272</v>
      </c>
      <c r="E529" s="168" t="s">
        <v>1018</v>
      </c>
      <c r="F529" s="283" t="s">
        <v>1019</v>
      </c>
      <c r="G529" s="283"/>
      <c r="H529" s="283"/>
      <c r="I529" s="283"/>
      <c r="J529" s="169" t="s">
        <v>308</v>
      </c>
      <c r="K529" s="170">
        <v>2</v>
      </c>
      <c r="L529" s="272">
        <v>0</v>
      </c>
      <c r="M529" s="284"/>
      <c r="N529" s="273">
        <f>ROUND(L529*K529,1)</f>
        <v>0</v>
      </c>
      <c r="O529" s="273"/>
      <c r="P529" s="273"/>
      <c r="Q529" s="273"/>
      <c r="R529" s="40"/>
      <c r="T529" s="171" t="s">
        <v>22</v>
      </c>
      <c r="U529" s="47" t="s">
        <v>50</v>
      </c>
      <c r="V529" s="39"/>
      <c r="W529" s="172">
        <f>V529*K529</f>
        <v>0</v>
      </c>
      <c r="X529" s="172">
        <v>4.938E-2</v>
      </c>
      <c r="Y529" s="172">
        <f>X529*K529</f>
        <v>9.8760000000000001E-2</v>
      </c>
      <c r="Z529" s="172">
        <v>0</v>
      </c>
      <c r="AA529" s="173">
        <f>Z529*K529</f>
        <v>0</v>
      </c>
      <c r="AR529" s="21" t="s">
        <v>276</v>
      </c>
      <c r="AT529" s="21" t="s">
        <v>272</v>
      </c>
      <c r="AU529" s="21" t="s">
        <v>108</v>
      </c>
      <c r="AY529" s="21" t="s">
        <v>271</v>
      </c>
      <c r="BE529" s="108">
        <f>IF(U529="základní",N529,0)</f>
        <v>0</v>
      </c>
      <c r="BF529" s="108">
        <f>IF(U529="snížená",N529,0)</f>
        <v>0</v>
      </c>
      <c r="BG529" s="108">
        <f>IF(U529="zákl. přenesená",N529,0)</f>
        <v>0</v>
      </c>
      <c r="BH529" s="108">
        <f>IF(U529="sníž. přenesená",N529,0)</f>
        <v>0</v>
      </c>
      <c r="BI529" s="108">
        <f>IF(U529="nulová",N529,0)</f>
        <v>0</v>
      </c>
      <c r="BJ529" s="21" t="s">
        <v>90</v>
      </c>
      <c r="BK529" s="108">
        <f>ROUND(L529*K529,1)</f>
        <v>0</v>
      </c>
      <c r="BL529" s="21" t="s">
        <v>276</v>
      </c>
      <c r="BM529" s="21" t="s">
        <v>1020</v>
      </c>
    </row>
    <row r="530" spans="2:65" s="10" customFormat="1" ht="20.45" customHeight="1">
      <c r="B530" s="174"/>
      <c r="C530" s="175"/>
      <c r="D530" s="175"/>
      <c r="E530" s="176" t="s">
        <v>22</v>
      </c>
      <c r="F530" s="287" t="s">
        <v>1021</v>
      </c>
      <c r="G530" s="288"/>
      <c r="H530" s="288"/>
      <c r="I530" s="288"/>
      <c r="J530" s="175"/>
      <c r="K530" s="177">
        <v>2</v>
      </c>
      <c r="L530" s="175"/>
      <c r="M530" s="175"/>
      <c r="N530" s="175"/>
      <c r="O530" s="175"/>
      <c r="P530" s="175"/>
      <c r="Q530" s="175"/>
      <c r="R530" s="178"/>
      <c r="T530" s="179"/>
      <c r="U530" s="175"/>
      <c r="V530" s="175"/>
      <c r="W530" s="175"/>
      <c r="X530" s="175"/>
      <c r="Y530" s="175"/>
      <c r="Z530" s="175"/>
      <c r="AA530" s="180"/>
      <c r="AT530" s="181" t="s">
        <v>279</v>
      </c>
      <c r="AU530" s="181" t="s">
        <v>108</v>
      </c>
      <c r="AV530" s="10" t="s">
        <v>108</v>
      </c>
      <c r="AW530" s="10" t="s">
        <v>40</v>
      </c>
      <c r="AX530" s="10" t="s">
        <v>90</v>
      </c>
      <c r="AY530" s="181" t="s">
        <v>271</v>
      </c>
    </row>
    <row r="531" spans="2:65" s="1" customFormat="1" ht="28.9" customHeight="1">
      <c r="B531" s="38"/>
      <c r="C531" s="167" t="s">
        <v>1022</v>
      </c>
      <c r="D531" s="167" t="s">
        <v>272</v>
      </c>
      <c r="E531" s="168" t="s">
        <v>1023</v>
      </c>
      <c r="F531" s="283" t="s">
        <v>1024</v>
      </c>
      <c r="G531" s="283"/>
      <c r="H531" s="283"/>
      <c r="I531" s="283"/>
      <c r="J531" s="169" t="s">
        <v>308</v>
      </c>
      <c r="K531" s="170">
        <v>127.666</v>
      </c>
      <c r="L531" s="272">
        <v>0</v>
      </c>
      <c r="M531" s="284"/>
      <c r="N531" s="273">
        <f>ROUND(L531*K531,1)</f>
        <v>0</v>
      </c>
      <c r="O531" s="273"/>
      <c r="P531" s="273"/>
      <c r="Q531" s="273"/>
      <c r="R531" s="40"/>
      <c r="T531" s="171" t="s">
        <v>22</v>
      </c>
      <c r="U531" s="47" t="s">
        <v>50</v>
      </c>
      <c r="V531" s="39"/>
      <c r="W531" s="172">
        <f>V531*K531</f>
        <v>0</v>
      </c>
      <c r="X531" s="172">
        <v>0</v>
      </c>
      <c r="Y531" s="172">
        <f>X531*K531</f>
        <v>0</v>
      </c>
      <c r="Z531" s="172">
        <v>0.17599999999999999</v>
      </c>
      <c r="AA531" s="173">
        <f>Z531*K531</f>
        <v>22.469215999999999</v>
      </c>
      <c r="AR531" s="21" t="s">
        <v>276</v>
      </c>
      <c r="AT531" s="21" t="s">
        <v>272</v>
      </c>
      <c r="AU531" s="21" t="s">
        <v>108</v>
      </c>
      <c r="AY531" s="21" t="s">
        <v>271</v>
      </c>
      <c r="BE531" s="108">
        <f>IF(U531="základní",N531,0)</f>
        <v>0</v>
      </c>
      <c r="BF531" s="108">
        <f>IF(U531="snížená",N531,0)</f>
        <v>0</v>
      </c>
      <c r="BG531" s="108">
        <f>IF(U531="zákl. přenesená",N531,0)</f>
        <v>0</v>
      </c>
      <c r="BH531" s="108">
        <f>IF(U531="sníž. přenesená",N531,0)</f>
        <v>0</v>
      </c>
      <c r="BI531" s="108">
        <f>IF(U531="nulová",N531,0)</f>
        <v>0</v>
      </c>
      <c r="BJ531" s="21" t="s">
        <v>90</v>
      </c>
      <c r="BK531" s="108">
        <f>ROUND(L531*K531,1)</f>
        <v>0</v>
      </c>
      <c r="BL531" s="21" t="s">
        <v>276</v>
      </c>
      <c r="BM531" s="21" t="s">
        <v>1025</v>
      </c>
    </row>
    <row r="532" spans="2:65" s="13" customFormat="1" ht="20.45" customHeight="1">
      <c r="B532" s="198"/>
      <c r="C532" s="199"/>
      <c r="D532" s="199"/>
      <c r="E532" s="200" t="s">
        <v>22</v>
      </c>
      <c r="F532" s="285" t="s">
        <v>1026</v>
      </c>
      <c r="G532" s="286"/>
      <c r="H532" s="286"/>
      <c r="I532" s="286"/>
      <c r="J532" s="199"/>
      <c r="K532" s="201" t="s">
        <v>22</v>
      </c>
      <c r="L532" s="199"/>
      <c r="M532" s="199"/>
      <c r="N532" s="199"/>
      <c r="O532" s="199"/>
      <c r="P532" s="199"/>
      <c r="Q532" s="199"/>
      <c r="R532" s="202"/>
      <c r="T532" s="203"/>
      <c r="U532" s="199"/>
      <c r="V532" s="199"/>
      <c r="W532" s="199"/>
      <c r="X532" s="199"/>
      <c r="Y532" s="199"/>
      <c r="Z532" s="199"/>
      <c r="AA532" s="204"/>
      <c r="AT532" s="205" t="s">
        <v>279</v>
      </c>
      <c r="AU532" s="205" t="s">
        <v>108</v>
      </c>
      <c r="AV532" s="13" t="s">
        <v>90</v>
      </c>
      <c r="AW532" s="13" t="s">
        <v>40</v>
      </c>
      <c r="AX532" s="13" t="s">
        <v>85</v>
      </c>
      <c r="AY532" s="205" t="s">
        <v>271</v>
      </c>
    </row>
    <row r="533" spans="2:65" s="10" customFormat="1" ht="20.45" customHeight="1">
      <c r="B533" s="174"/>
      <c r="C533" s="175"/>
      <c r="D533" s="175"/>
      <c r="E533" s="176" t="s">
        <v>22</v>
      </c>
      <c r="F533" s="281" t="s">
        <v>1027</v>
      </c>
      <c r="G533" s="282"/>
      <c r="H533" s="282"/>
      <c r="I533" s="282"/>
      <c r="J533" s="175"/>
      <c r="K533" s="177">
        <v>57.872</v>
      </c>
      <c r="L533" s="175"/>
      <c r="M533" s="175"/>
      <c r="N533" s="175"/>
      <c r="O533" s="175"/>
      <c r="P533" s="175"/>
      <c r="Q533" s="175"/>
      <c r="R533" s="178"/>
      <c r="T533" s="179"/>
      <c r="U533" s="175"/>
      <c r="V533" s="175"/>
      <c r="W533" s="175"/>
      <c r="X533" s="175"/>
      <c r="Y533" s="175"/>
      <c r="Z533" s="175"/>
      <c r="AA533" s="180"/>
      <c r="AT533" s="181" t="s">
        <v>279</v>
      </c>
      <c r="AU533" s="181" t="s">
        <v>108</v>
      </c>
      <c r="AV533" s="10" t="s">
        <v>108</v>
      </c>
      <c r="AW533" s="10" t="s">
        <v>40</v>
      </c>
      <c r="AX533" s="10" t="s">
        <v>85</v>
      </c>
      <c r="AY533" s="181" t="s">
        <v>271</v>
      </c>
    </row>
    <row r="534" spans="2:65" s="11" customFormat="1" ht="20.45" customHeight="1">
      <c r="B534" s="182"/>
      <c r="C534" s="183"/>
      <c r="D534" s="183"/>
      <c r="E534" s="184" t="s">
        <v>22</v>
      </c>
      <c r="F534" s="295" t="s">
        <v>281</v>
      </c>
      <c r="G534" s="296"/>
      <c r="H534" s="296"/>
      <c r="I534" s="296"/>
      <c r="J534" s="183"/>
      <c r="K534" s="185">
        <v>57.872</v>
      </c>
      <c r="L534" s="183"/>
      <c r="M534" s="183"/>
      <c r="N534" s="183"/>
      <c r="O534" s="183"/>
      <c r="P534" s="183"/>
      <c r="Q534" s="183"/>
      <c r="R534" s="186"/>
      <c r="T534" s="187"/>
      <c r="U534" s="183"/>
      <c r="V534" s="183"/>
      <c r="W534" s="183"/>
      <c r="X534" s="183"/>
      <c r="Y534" s="183"/>
      <c r="Z534" s="183"/>
      <c r="AA534" s="188"/>
      <c r="AT534" s="189" t="s">
        <v>279</v>
      </c>
      <c r="AU534" s="189" t="s">
        <v>108</v>
      </c>
      <c r="AV534" s="11" t="s">
        <v>282</v>
      </c>
      <c r="AW534" s="11" t="s">
        <v>40</v>
      </c>
      <c r="AX534" s="11" t="s">
        <v>85</v>
      </c>
      <c r="AY534" s="189" t="s">
        <v>271</v>
      </c>
    </row>
    <row r="535" spans="2:65" s="13" customFormat="1" ht="28.9" customHeight="1">
      <c r="B535" s="198"/>
      <c r="C535" s="199"/>
      <c r="D535" s="199"/>
      <c r="E535" s="200" t="s">
        <v>22</v>
      </c>
      <c r="F535" s="279" t="s">
        <v>1028</v>
      </c>
      <c r="G535" s="280"/>
      <c r="H535" s="280"/>
      <c r="I535" s="280"/>
      <c r="J535" s="199"/>
      <c r="K535" s="201" t="s">
        <v>22</v>
      </c>
      <c r="L535" s="199"/>
      <c r="M535" s="199"/>
      <c r="N535" s="199"/>
      <c r="O535" s="199"/>
      <c r="P535" s="199"/>
      <c r="Q535" s="199"/>
      <c r="R535" s="202"/>
      <c r="T535" s="203"/>
      <c r="U535" s="199"/>
      <c r="V535" s="199"/>
      <c r="W535" s="199"/>
      <c r="X535" s="199"/>
      <c r="Y535" s="199"/>
      <c r="Z535" s="199"/>
      <c r="AA535" s="204"/>
      <c r="AT535" s="205" t="s">
        <v>279</v>
      </c>
      <c r="AU535" s="205" t="s">
        <v>108</v>
      </c>
      <c r="AV535" s="13" t="s">
        <v>90</v>
      </c>
      <c r="AW535" s="13" t="s">
        <v>40</v>
      </c>
      <c r="AX535" s="13" t="s">
        <v>85</v>
      </c>
      <c r="AY535" s="205" t="s">
        <v>271</v>
      </c>
    </row>
    <row r="536" spans="2:65" s="10" customFormat="1" ht="20.45" customHeight="1">
      <c r="B536" s="174"/>
      <c r="C536" s="175"/>
      <c r="D536" s="175"/>
      <c r="E536" s="176" t="s">
        <v>22</v>
      </c>
      <c r="F536" s="281" t="s">
        <v>1029</v>
      </c>
      <c r="G536" s="282"/>
      <c r="H536" s="282"/>
      <c r="I536" s="282"/>
      <c r="J536" s="175"/>
      <c r="K536" s="177">
        <v>17.338000000000001</v>
      </c>
      <c r="L536" s="175"/>
      <c r="M536" s="175"/>
      <c r="N536" s="175"/>
      <c r="O536" s="175"/>
      <c r="P536" s="175"/>
      <c r="Q536" s="175"/>
      <c r="R536" s="178"/>
      <c r="T536" s="179"/>
      <c r="U536" s="175"/>
      <c r="V536" s="175"/>
      <c r="W536" s="175"/>
      <c r="X536" s="175"/>
      <c r="Y536" s="175"/>
      <c r="Z536" s="175"/>
      <c r="AA536" s="180"/>
      <c r="AT536" s="181" t="s">
        <v>279</v>
      </c>
      <c r="AU536" s="181" t="s">
        <v>108</v>
      </c>
      <c r="AV536" s="10" t="s">
        <v>108</v>
      </c>
      <c r="AW536" s="10" t="s">
        <v>40</v>
      </c>
      <c r="AX536" s="10" t="s">
        <v>85</v>
      </c>
      <c r="AY536" s="181" t="s">
        <v>271</v>
      </c>
    </row>
    <row r="537" spans="2:65" s="10" customFormat="1" ht="20.45" customHeight="1">
      <c r="B537" s="174"/>
      <c r="C537" s="175"/>
      <c r="D537" s="175"/>
      <c r="E537" s="176" t="s">
        <v>22</v>
      </c>
      <c r="F537" s="281" t="s">
        <v>1030</v>
      </c>
      <c r="G537" s="282"/>
      <c r="H537" s="282"/>
      <c r="I537" s="282"/>
      <c r="J537" s="175"/>
      <c r="K537" s="177">
        <v>3.907</v>
      </c>
      <c r="L537" s="175"/>
      <c r="M537" s="175"/>
      <c r="N537" s="175"/>
      <c r="O537" s="175"/>
      <c r="P537" s="175"/>
      <c r="Q537" s="175"/>
      <c r="R537" s="178"/>
      <c r="T537" s="179"/>
      <c r="U537" s="175"/>
      <c r="V537" s="175"/>
      <c r="W537" s="175"/>
      <c r="X537" s="175"/>
      <c r="Y537" s="175"/>
      <c r="Z537" s="175"/>
      <c r="AA537" s="180"/>
      <c r="AT537" s="181" t="s">
        <v>279</v>
      </c>
      <c r="AU537" s="181" t="s">
        <v>108</v>
      </c>
      <c r="AV537" s="10" t="s">
        <v>108</v>
      </c>
      <c r="AW537" s="10" t="s">
        <v>40</v>
      </c>
      <c r="AX537" s="10" t="s">
        <v>85</v>
      </c>
      <c r="AY537" s="181" t="s">
        <v>271</v>
      </c>
    </row>
    <row r="538" spans="2:65" s="13" customFormat="1" ht="20.45" customHeight="1">
      <c r="B538" s="198"/>
      <c r="C538" s="199"/>
      <c r="D538" s="199"/>
      <c r="E538" s="200" t="s">
        <v>22</v>
      </c>
      <c r="F538" s="279" t="s">
        <v>1031</v>
      </c>
      <c r="G538" s="280"/>
      <c r="H538" s="280"/>
      <c r="I538" s="280"/>
      <c r="J538" s="199"/>
      <c r="K538" s="201" t="s">
        <v>22</v>
      </c>
      <c r="L538" s="199"/>
      <c r="M538" s="199"/>
      <c r="N538" s="199"/>
      <c r="O538" s="199"/>
      <c r="P538" s="199"/>
      <c r="Q538" s="199"/>
      <c r="R538" s="202"/>
      <c r="T538" s="203"/>
      <c r="U538" s="199"/>
      <c r="V538" s="199"/>
      <c r="W538" s="199"/>
      <c r="X538" s="199"/>
      <c r="Y538" s="199"/>
      <c r="Z538" s="199"/>
      <c r="AA538" s="204"/>
      <c r="AT538" s="205" t="s">
        <v>279</v>
      </c>
      <c r="AU538" s="205" t="s">
        <v>108</v>
      </c>
      <c r="AV538" s="13" t="s">
        <v>90</v>
      </c>
      <c r="AW538" s="13" t="s">
        <v>40</v>
      </c>
      <c r="AX538" s="13" t="s">
        <v>85</v>
      </c>
      <c r="AY538" s="205" t="s">
        <v>271</v>
      </c>
    </row>
    <row r="539" spans="2:65" s="13" customFormat="1" ht="28.9" customHeight="1">
      <c r="B539" s="198"/>
      <c r="C539" s="199"/>
      <c r="D539" s="199"/>
      <c r="E539" s="200" t="s">
        <v>22</v>
      </c>
      <c r="F539" s="279" t="s">
        <v>1032</v>
      </c>
      <c r="G539" s="280"/>
      <c r="H539" s="280"/>
      <c r="I539" s="280"/>
      <c r="J539" s="199"/>
      <c r="K539" s="201" t="s">
        <v>22</v>
      </c>
      <c r="L539" s="199"/>
      <c r="M539" s="199"/>
      <c r="N539" s="199"/>
      <c r="O539" s="199"/>
      <c r="P539" s="199"/>
      <c r="Q539" s="199"/>
      <c r="R539" s="202"/>
      <c r="T539" s="203"/>
      <c r="U539" s="199"/>
      <c r="V539" s="199"/>
      <c r="W539" s="199"/>
      <c r="X539" s="199"/>
      <c r="Y539" s="199"/>
      <c r="Z539" s="199"/>
      <c r="AA539" s="204"/>
      <c r="AT539" s="205" t="s">
        <v>279</v>
      </c>
      <c r="AU539" s="205" t="s">
        <v>108</v>
      </c>
      <c r="AV539" s="13" t="s">
        <v>90</v>
      </c>
      <c r="AW539" s="13" t="s">
        <v>40</v>
      </c>
      <c r="AX539" s="13" t="s">
        <v>85</v>
      </c>
      <c r="AY539" s="205" t="s">
        <v>271</v>
      </c>
    </row>
    <row r="540" spans="2:65" s="10" customFormat="1" ht="20.45" customHeight="1">
      <c r="B540" s="174"/>
      <c r="C540" s="175"/>
      <c r="D540" s="175"/>
      <c r="E540" s="176" t="s">
        <v>22</v>
      </c>
      <c r="F540" s="281" t="s">
        <v>1033</v>
      </c>
      <c r="G540" s="282"/>
      <c r="H540" s="282"/>
      <c r="I540" s="282"/>
      <c r="J540" s="175"/>
      <c r="K540" s="177">
        <v>3.758</v>
      </c>
      <c r="L540" s="175"/>
      <c r="M540" s="175"/>
      <c r="N540" s="175"/>
      <c r="O540" s="175"/>
      <c r="P540" s="175"/>
      <c r="Q540" s="175"/>
      <c r="R540" s="178"/>
      <c r="T540" s="179"/>
      <c r="U540" s="175"/>
      <c r="V540" s="175"/>
      <c r="W540" s="175"/>
      <c r="X540" s="175"/>
      <c r="Y540" s="175"/>
      <c r="Z540" s="175"/>
      <c r="AA540" s="180"/>
      <c r="AT540" s="181" t="s">
        <v>279</v>
      </c>
      <c r="AU540" s="181" t="s">
        <v>108</v>
      </c>
      <c r="AV540" s="10" t="s">
        <v>108</v>
      </c>
      <c r="AW540" s="10" t="s">
        <v>40</v>
      </c>
      <c r="AX540" s="10" t="s">
        <v>85</v>
      </c>
      <c r="AY540" s="181" t="s">
        <v>271</v>
      </c>
    </row>
    <row r="541" spans="2:65" s="13" customFormat="1" ht="28.9" customHeight="1">
      <c r="B541" s="198"/>
      <c r="C541" s="199"/>
      <c r="D541" s="199"/>
      <c r="E541" s="200" t="s">
        <v>22</v>
      </c>
      <c r="F541" s="279" t="s">
        <v>1034</v>
      </c>
      <c r="G541" s="280"/>
      <c r="H541" s="280"/>
      <c r="I541" s="280"/>
      <c r="J541" s="199"/>
      <c r="K541" s="201" t="s">
        <v>22</v>
      </c>
      <c r="L541" s="199"/>
      <c r="M541" s="199"/>
      <c r="N541" s="199"/>
      <c r="O541" s="199"/>
      <c r="P541" s="199"/>
      <c r="Q541" s="199"/>
      <c r="R541" s="202"/>
      <c r="T541" s="203"/>
      <c r="U541" s="199"/>
      <c r="V541" s="199"/>
      <c r="W541" s="199"/>
      <c r="X541" s="199"/>
      <c r="Y541" s="199"/>
      <c r="Z541" s="199"/>
      <c r="AA541" s="204"/>
      <c r="AT541" s="205" t="s">
        <v>279</v>
      </c>
      <c r="AU541" s="205" t="s">
        <v>108</v>
      </c>
      <c r="AV541" s="13" t="s">
        <v>90</v>
      </c>
      <c r="AW541" s="13" t="s">
        <v>40</v>
      </c>
      <c r="AX541" s="13" t="s">
        <v>85</v>
      </c>
      <c r="AY541" s="205" t="s">
        <v>271</v>
      </c>
    </row>
    <row r="542" spans="2:65" s="10" customFormat="1" ht="20.45" customHeight="1">
      <c r="B542" s="174"/>
      <c r="C542" s="175"/>
      <c r="D542" s="175"/>
      <c r="E542" s="176" t="s">
        <v>22</v>
      </c>
      <c r="F542" s="281" t="s">
        <v>1035</v>
      </c>
      <c r="G542" s="282"/>
      <c r="H542" s="282"/>
      <c r="I542" s="282"/>
      <c r="J542" s="175"/>
      <c r="K542" s="177">
        <v>3.07</v>
      </c>
      <c r="L542" s="175"/>
      <c r="M542" s="175"/>
      <c r="N542" s="175"/>
      <c r="O542" s="175"/>
      <c r="P542" s="175"/>
      <c r="Q542" s="175"/>
      <c r="R542" s="178"/>
      <c r="T542" s="179"/>
      <c r="U542" s="175"/>
      <c r="V542" s="175"/>
      <c r="W542" s="175"/>
      <c r="X542" s="175"/>
      <c r="Y542" s="175"/>
      <c r="Z542" s="175"/>
      <c r="AA542" s="180"/>
      <c r="AT542" s="181" t="s">
        <v>279</v>
      </c>
      <c r="AU542" s="181" t="s">
        <v>108</v>
      </c>
      <c r="AV542" s="10" t="s">
        <v>108</v>
      </c>
      <c r="AW542" s="10" t="s">
        <v>40</v>
      </c>
      <c r="AX542" s="10" t="s">
        <v>85</v>
      </c>
      <c r="AY542" s="181" t="s">
        <v>271</v>
      </c>
    </row>
    <row r="543" spans="2:65" s="13" customFormat="1" ht="28.9" customHeight="1">
      <c r="B543" s="198"/>
      <c r="C543" s="199"/>
      <c r="D543" s="199"/>
      <c r="E543" s="200" t="s">
        <v>22</v>
      </c>
      <c r="F543" s="279" t="s">
        <v>1036</v>
      </c>
      <c r="G543" s="280"/>
      <c r="H543" s="280"/>
      <c r="I543" s="280"/>
      <c r="J543" s="199"/>
      <c r="K543" s="201" t="s">
        <v>22</v>
      </c>
      <c r="L543" s="199"/>
      <c r="M543" s="199"/>
      <c r="N543" s="199"/>
      <c r="O543" s="199"/>
      <c r="P543" s="199"/>
      <c r="Q543" s="199"/>
      <c r="R543" s="202"/>
      <c r="T543" s="203"/>
      <c r="U543" s="199"/>
      <c r="V543" s="199"/>
      <c r="W543" s="199"/>
      <c r="X543" s="199"/>
      <c r="Y543" s="199"/>
      <c r="Z543" s="199"/>
      <c r="AA543" s="204"/>
      <c r="AT543" s="205" t="s">
        <v>279</v>
      </c>
      <c r="AU543" s="205" t="s">
        <v>108</v>
      </c>
      <c r="AV543" s="13" t="s">
        <v>90</v>
      </c>
      <c r="AW543" s="13" t="s">
        <v>40</v>
      </c>
      <c r="AX543" s="13" t="s">
        <v>85</v>
      </c>
      <c r="AY543" s="205" t="s">
        <v>271</v>
      </c>
    </row>
    <row r="544" spans="2:65" s="13" customFormat="1" ht="28.9" customHeight="1">
      <c r="B544" s="198"/>
      <c r="C544" s="199"/>
      <c r="D544" s="199"/>
      <c r="E544" s="200" t="s">
        <v>22</v>
      </c>
      <c r="F544" s="279" t="s">
        <v>1037</v>
      </c>
      <c r="G544" s="280"/>
      <c r="H544" s="280"/>
      <c r="I544" s="280"/>
      <c r="J544" s="199"/>
      <c r="K544" s="201" t="s">
        <v>22</v>
      </c>
      <c r="L544" s="199"/>
      <c r="M544" s="199"/>
      <c r="N544" s="199"/>
      <c r="O544" s="199"/>
      <c r="P544" s="199"/>
      <c r="Q544" s="199"/>
      <c r="R544" s="202"/>
      <c r="T544" s="203"/>
      <c r="U544" s="199"/>
      <c r="V544" s="199"/>
      <c r="W544" s="199"/>
      <c r="X544" s="199"/>
      <c r="Y544" s="199"/>
      <c r="Z544" s="199"/>
      <c r="AA544" s="204"/>
      <c r="AT544" s="205" t="s">
        <v>279</v>
      </c>
      <c r="AU544" s="205" t="s">
        <v>108</v>
      </c>
      <c r="AV544" s="13" t="s">
        <v>90</v>
      </c>
      <c r="AW544" s="13" t="s">
        <v>40</v>
      </c>
      <c r="AX544" s="13" t="s">
        <v>85</v>
      </c>
      <c r="AY544" s="205" t="s">
        <v>271</v>
      </c>
    </row>
    <row r="545" spans="2:65" s="10" customFormat="1" ht="20.45" customHeight="1">
      <c r="B545" s="174"/>
      <c r="C545" s="175"/>
      <c r="D545" s="175"/>
      <c r="E545" s="176" t="s">
        <v>118</v>
      </c>
      <c r="F545" s="281" t="s">
        <v>1038</v>
      </c>
      <c r="G545" s="282"/>
      <c r="H545" s="282"/>
      <c r="I545" s="282"/>
      <c r="J545" s="175"/>
      <c r="K545" s="177">
        <v>3.9180000000000001</v>
      </c>
      <c r="L545" s="175"/>
      <c r="M545" s="175"/>
      <c r="N545" s="175"/>
      <c r="O545" s="175"/>
      <c r="P545" s="175"/>
      <c r="Q545" s="175"/>
      <c r="R545" s="178"/>
      <c r="T545" s="179"/>
      <c r="U545" s="175"/>
      <c r="V545" s="175"/>
      <c r="W545" s="175"/>
      <c r="X545" s="175"/>
      <c r="Y545" s="175"/>
      <c r="Z545" s="175"/>
      <c r="AA545" s="180"/>
      <c r="AT545" s="181" t="s">
        <v>279</v>
      </c>
      <c r="AU545" s="181" t="s">
        <v>108</v>
      </c>
      <c r="AV545" s="10" t="s">
        <v>108</v>
      </c>
      <c r="AW545" s="10" t="s">
        <v>40</v>
      </c>
      <c r="AX545" s="10" t="s">
        <v>85</v>
      </c>
      <c r="AY545" s="181" t="s">
        <v>271</v>
      </c>
    </row>
    <row r="546" spans="2:65" s="11" customFormat="1" ht="20.45" customHeight="1">
      <c r="B546" s="182"/>
      <c r="C546" s="183"/>
      <c r="D546" s="183"/>
      <c r="E546" s="184" t="s">
        <v>22</v>
      </c>
      <c r="F546" s="295" t="s">
        <v>281</v>
      </c>
      <c r="G546" s="296"/>
      <c r="H546" s="296"/>
      <c r="I546" s="296"/>
      <c r="J546" s="183"/>
      <c r="K546" s="185">
        <v>31.991</v>
      </c>
      <c r="L546" s="183"/>
      <c r="M546" s="183"/>
      <c r="N546" s="183"/>
      <c r="O546" s="183"/>
      <c r="P546" s="183"/>
      <c r="Q546" s="183"/>
      <c r="R546" s="186"/>
      <c r="T546" s="187"/>
      <c r="U546" s="183"/>
      <c r="V546" s="183"/>
      <c r="W546" s="183"/>
      <c r="X546" s="183"/>
      <c r="Y546" s="183"/>
      <c r="Z546" s="183"/>
      <c r="AA546" s="188"/>
      <c r="AT546" s="189" t="s">
        <v>279</v>
      </c>
      <c r="AU546" s="189" t="s">
        <v>108</v>
      </c>
      <c r="AV546" s="11" t="s">
        <v>282</v>
      </c>
      <c r="AW546" s="11" t="s">
        <v>40</v>
      </c>
      <c r="AX546" s="11" t="s">
        <v>85</v>
      </c>
      <c r="AY546" s="189" t="s">
        <v>271</v>
      </c>
    </row>
    <row r="547" spans="2:65" s="13" customFormat="1" ht="28.9" customHeight="1">
      <c r="B547" s="198"/>
      <c r="C547" s="199"/>
      <c r="D547" s="199"/>
      <c r="E547" s="200" t="s">
        <v>22</v>
      </c>
      <c r="F547" s="279" t="s">
        <v>1039</v>
      </c>
      <c r="G547" s="280"/>
      <c r="H547" s="280"/>
      <c r="I547" s="280"/>
      <c r="J547" s="199"/>
      <c r="K547" s="201" t="s">
        <v>22</v>
      </c>
      <c r="L547" s="199"/>
      <c r="M547" s="199"/>
      <c r="N547" s="199"/>
      <c r="O547" s="199"/>
      <c r="P547" s="199"/>
      <c r="Q547" s="199"/>
      <c r="R547" s="202"/>
      <c r="T547" s="203"/>
      <c r="U547" s="199"/>
      <c r="V547" s="199"/>
      <c r="W547" s="199"/>
      <c r="X547" s="199"/>
      <c r="Y547" s="199"/>
      <c r="Z547" s="199"/>
      <c r="AA547" s="204"/>
      <c r="AT547" s="205" t="s">
        <v>279</v>
      </c>
      <c r="AU547" s="205" t="s">
        <v>108</v>
      </c>
      <c r="AV547" s="13" t="s">
        <v>90</v>
      </c>
      <c r="AW547" s="13" t="s">
        <v>40</v>
      </c>
      <c r="AX547" s="13" t="s">
        <v>85</v>
      </c>
      <c r="AY547" s="205" t="s">
        <v>271</v>
      </c>
    </row>
    <row r="548" spans="2:65" s="10" customFormat="1" ht="28.9" customHeight="1">
      <c r="B548" s="174"/>
      <c r="C548" s="175"/>
      <c r="D548" s="175"/>
      <c r="E548" s="176" t="s">
        <v>22</v>
      </c>
      <c r="F548" s="281" t="s">
        <v>1040</v>
      </c>
      <c r="G548" s="282"/>
      <c r="H548" s="282"/>
      <c r="I548" s="282"/>
      <c r="J548" s="175"/>
      <c r="K548" s="177">
        <v>23.061</v>
      </c>
      <c r="L548" s="175"/>
      <c r="M548" s="175"/>
      <c r="N548" s="175"/>
      <c r="O548" s="175"/>
      <c r="P548" s="175"/>
      <c r="Q548" s="175"/>
      <c r="R548" s="178"/>
      <c r="T548" s="179"/>
      <c r="U548" s="175"/>
      <c r="V548" s="175"/>
      <c r="W548" s="175"/>
      <c r="X548" s="175"/>
      <c r="Y548" s="175"/>
      <c r="Z548" s="175"/>
      <c r="AA548" s="180"/>
      <c r="AT548" s="181" t="s">
        <v>279</v>
      </c>
      <c r="AU548" s="181" t="s">
        <v>108</v>
      </c>
      <c r="AV548" s="10" t="s">
        <v>108</v>
      </c>
      <c r="AW548" s="10" t="s">
        <v>40</v>
      </c>
      <c r="AX548" s="10" t="s">
        <v>85</v>
      </c>
      <c r="AY548" s="181" t="s">
        <v>271</v>
      </c>
    </row>
    <row r="549" spans="2:65" s="10" customFormat="1" ht="20.45" customHeight="1">
      <c r="B549" s="174"/>
      <c r="C549" s="175"/>
      <c r="D549" s="175"/>
      <c r="E549" s="176" t="s">
        <v>22</v>
      </c>
      <c r="F549" s="281" t="s">
        <v>1041</v>
      </c>
      <c r="G549" s="282"/>
      <c r="H549" s="282"/>
      <c r="I549" s="282"/>
      <c r="J549" s="175"/>
      <c r="K549" s="177">
        <v>3.9359999999999999</v>
      </c>
      <c r="L549" s="175"/>
      <c r="M549" s="175"/>
      <c r="N549" s="175"/>
      <c r="O549" s="175"/>
      <c r="P549" s="175"/>
      <c r="Q549" s="175"/>
      <c r="R549" s="178"/>
      <c r="T549" s="179"/>
      <c r="U549" s="175"/>
      <c r="V549" s="175"/>
      <c r="W549" s="175"/>
      <c r="X549" s="175"/>
      <c r="Y549" s="175"/>
      <c r="Z549" s="175"/>
      <c r="AA549" s="180"/>
      <c r="AT549" s="181" t="s">
        <v>279</v>
      </c>
      <c r="AU549" s="181" t="s">
        <v>108</v>
      </c>
      <c r="AV549" s="10" t="s">
        <v>108</v>
      </c>
      <c r="AW549" s="10" t="s">
        <v>40</v>
      </c>
      <c r="AX549" s="10" t="s">
        <v>85</v>
      </c>
      <c r="AY549" s="181" t="s">
        <v>271</v>
      </c>
    </row>
    <row r="550" spans="2:65" s="13" customFormat="1" ht="20.45" customHeight="1">
      <c r="B550" s="198"/>
      <c r="C550" s="199"/>
      <c r="D550" s="199"/>
      <c r="E550" s="200" t="s">
        <v>22</v>
      </c>
      <c r="F550" s="279" t="s">
        <v>1031</v>
      </c>
      <c r="G550" s="280"/>
      <c r="H550" s="280"/>
      <c r="I550" s="280"/>
      <c r="J550" s="199"/>
      <c r="K550" s="201" t="s">
        <v>22</v>
      </c>
      <c r="L550" s="199"/>
      <c r="M550" s="199"/>
      <c r="N550" s="199"/>
      <c r="O550" s="199"/>
      <c r="P550" s="199"/>
      <c r="Q550" s="199"/>
      <c r="R550" s="202"/>
      <c r="T550" s="203"/>
      <c r="U550" s="199"/>
      <c r="V550" s="199"/>
      <c r="W550" s="199"/>
      <c r="X550" s="199"/>
      <c r="Y550" s="199"/>
      <c r="Z550" s="199"/>
      <c r="AA550" s="204"/>
      <c r="AT550" s="205" t="s">
        <v>279</v>
      </c>
      <c r="AU550" s="205" t="s">
        <v>108</v>
      </c>
      <c r="AV550" s="13" t="s">
        <v>90</v>
      </c>
      <c r="AW550" s="13" t="s">
        <v>40</v>
      </c>
      <c r="AX550" s="13" t="s">
        <v>85</v>
      </c>
      <c r="AY550" s="205" t="s">
        <v>271</v>
      </c>
    </row>
    <row r="551" spans="2:65" s="13" customFormat="1" ht="28.9" customHeight="1">
      <c r="B551" s="198"/>
      <c r="C551" s="199"/>
      <c r="D551" s="199"/>
      <c r="E551" s="200" t="s">
        <v>22</v>
      </c>
      <c r="F551" s="279" t="s">
        <v>1042</v>
      </c>
      <c r="G551" s="280"/>
      <c r="H551" s="280"/>
      <c r="I551" s="280"/>
      <c r="J551" s="199"/>
      <c r="K551" s="201" t="s">
        <v>22</v>
      </c>
      <c r="L551" s="199"/>
      <c r="M551" s="199"/>
      <c r="N551" s="199"/>
      <c r="O551" s="199"/>
      <c r="P551" s="199"/>
      <c r="Q551" s="199"/>
      <c r="R551" s="202"/>
      <c r="T551" s="203"/>
      <c r="U551" s="199"/>
      <c r="V551" s="199"/>
      <c r="W551" s="199"/>
      <c r="X551" s="199"/>
      <c r="Y551" s="199"/>
      <c r="Z551" s="199"/>
      <c r="AA551" s="204"/>
      <c r="AT551" s="205" t="s">
        <v>279</v>
      </c>
      <c r="AU551" s="205" t="s">
        <v>108</v>
      </c>
      <c r="AV551" s="13" t="s">
        <v>90</v>
      </c>
      <c r="AW551" s="13" t="s">
        <v>40</v>
      </c>
      <c r="AX551" s="13" t="s">
        <v>85</v>
      </c>
      <c r="AY551" s="205" t="s">
        <v>271</v>
      </c>
    </row>
    <row r="552" spans="2:65" s="10" customFormat="1" ht="20.45" customHeight="1">
      <c r="B552" s="174"/>
      <c r="C552" s="175"/>
      <c r="D552" s="175"/>
      <c r="E552" s="176" t="s">
        <v>22</v>
      </c>
      <c r="F552" s="281" t="s">
        <v>1043</v>
      </c>
      <c r="G552" s="282"/>
      <c r="H552" s="282"/>
      <c r="I552" s="282"/>
      <c r="J552" s="175"/>
      <c r="K552" s="177">
        <v>3.7530000000000001</v>
      </c>
      <c r="L552" s="175"/>
      <c r="M552" s="175"/>
      <c r="N552" s="175"/>
      <c r="O552" s="175"/>
      <c r="P552" s="175"/>
      <c r="Q552" s="175"/>
      <c r="R552" s="178"/>
      <c r="T552" s="179"/>
      <c r="U552" s="175"/>
      <c r="V552" s="175"/>
      <c r="W552" s="175"/>
      <c r="X552" s="175"/>
      <c r="Y552" s="175"/>
      <c r="Z552" s="175"/>
      <c r="AA552" s="180"/>
      <c r="AT552" s="181" t="s">
        <v>279</v>
      </c>
      <c r="AU552" s="181" t="s">
        <v>108</v>
      </c>
      <c r="AV552" s="10" t="s">
        <v>108</v>
      </c>
      <c r="AW552" s="10" t="s">
        <v>40</v>
      </c>
      <c r="AX552" s="10" t="s">
        <v>85</v>
      </c>
      <c r="AY552" s="181" t="s">
        <v>271</v>
      </c>
    </row>
    <row r="553" spans="2:65" s="13" customFormat="1" ht="28.9" customHeight="1">
      <c r="B553" s="198"/>
      <c r="C553" s="199"/>
      <c r="D553" s="199"/>
      <c r="E553" s="200" t="s">
        <v>22</v>
      </c>
      <c r="F553" s="279" t="s">
        <v>1044</v>
      </c>
      <c r="G553" s="280"/>
      <c r="H553" s="280"/>
      <c r="I553" s="280"/>
      <c r="J553" s="199"/>
      <c r="K553" s="201" t="s">
        <v>22</v>
      </c>
      <c r="L553" s="199"/>
      <c r="M553" s="199"/>
      <c r="N553" s="199"/>
      <c r="O553" s="199"/>
      <c r="P553" s="199"/>
      <c r="Q553" s="199"/>
      <c r="R553" s="202"/>
      <c r="T553" s="203"/>
      <c r="U553" s="199"/>
      <c r="V553" s="199"/>
      <c r="W553" s="199"/>
      <c r="X553" s="199"/>
      <c r="Y553" s="199"/>
      <c r="Z553" s="199"/>
      <c r="AA553" s="204"/>
      <c r="AT553" s="205" t="s">
        <v>279</v>
      </c>
      <c r="AU553" s="205" t="s">
        <v>108</v>
      </c>
      <c r="AV553" s="13" t="s">
        <v>90</v>
      </c>
      <c r="AW553" s="13" t="s">
        <v>40</v>
      </c>
      <c r="AX553" s="13" t="s">
        <v>85</v>
      </c>
      <c r="AY553" s="205" t="s">
        <v>271</v>
      </c>
    </row>
    <row r="554" spans="2:65" s="10" customFormat="1" ht="20.45" customHeight="1">
      <c r="B554" s="174"/>
      <c r="C554" s="175"/>
      <c r="D554" s="175"/>
      <c r="E554" s="176" t="s">
        <v>22</v>
      </c>
      <c r="F554" s="281" t="s">
        <v>1035</v>
      </c>
      <c r="G554" s="282"/>
      <c r="H554" s="282"/>
      <c r="I554" s="282"/>
      <c r="J554" s="175"/>
      <c r="K554" s="177">
        <v>3.07</v>
      </c>
      <c r="L554" s="175"/>
      <c r="M554" s="175"/>
      <c r="N554" s="175"/>
      <c r="O554" s="175"/>
      <c r="P554" s="175"/>
      <c r="Q554" s="175"/>
      <c r="R554" s="178"/>
      <c r="T554" s="179"/>
      <c r="U554" s="175"/>
      <c r="V554" s="175"/>
      <c r="W554" s="175"/>
      <c r="X554" s="175"/>
      <c r="Y554" s="175"/>
      <c r="Z554" s="175"/>
      <c r="AA554" s="180"/>
      <c r="AT554" s="181" t="s">
        <v>279</v>
      </c>
      <c r="AU554" s="181" t="s">
        <v>108</v>
      </c>
      <c r="AV554" s="10" t="s">
        <v>108</v>
      </c>
      <c r="AW554" s="10" t="s">
        <v>40</v>
      </c>
      <c r="AX554" s="10" t="s">
        <v>85</v>
      </c>
      <c r="AY554" s="181" t="s">
        <v>271</v>
      </c>
    </row>
    <row r="555" spans="2:65" s="13" customFormat="1" ht="28.9" customHeight="1">
      <c r="B555" s="198"/>
      <c r="C555" s="199"/>
      <c r="D555" s="199"/>
      <c r="E555" s="200" t="s">
        <v>22</v>
      </c>
      <c r="F555" s="279" t="s">
        <v>1045</v>
      </c>
      <c r="G555" s="280"/>
      <c r="H555" s="280"/>
      <c r="I555" s="280"/>
      <c r="J555" s="199"/>
      <c r="K555" s="201" t="s">
        <v>22</v>
      </c>
      <c r="L555" s="199"/>
      <c r="M555" s="199"/>
      <c r="N555" s="199"/>
      <c r="O555" s="199"/>
      <c r="P555" s="199"/>
      <c r="Q555" s="199"/>
      <c r="R555" s="202"/>
      <c r="T555" s="203"/>
      <c r="U555" s="199"/>
      <c r="V555" s="199"/>
      <c r="W555" s="199"/>
      <c r="X555" s="199"/>
      <c r="Y555" s="199"/>
      <c r="Z555" s="199"/>
      <c r="AA555" s="204"/>
      <c r="AT555" s="205" t="s">
        <v>279</v>
      </c>
      <c r="AU555" s="205" t="s">
        <v>108</v>
      </c>
      <c r="AV555" s="13" t="s">
        <v>90</v>
      </c>
      <c r="AW555" s="13" t="s">
        <v>40</v>
      </c>
      <c r="AX555" s="13" t="s">
        <v>85</v>
      </c>
      <c r="AY555" s="205" t="s">
        <v>271</v>
      </c>
    </row>
    <row r="556" spans="2:65" s="13" customFormat="1" ht="28.9" customHeight="1">
      <c r="B556" s="198"/>
      <c r="C556" s="199"/>
      <c r="D556" s="199"/>
      <c r="E556" s="200" t="s">
        <v>22</v>
      </c>
      <c r="F556" s="279" t="s">
        <v>1046</v>
      </c>
      <c r="G556" s="280"/>
      <c r="H556" s="280"/>
      <c r="I556" s="280"/>
      <c r="J556" s="199"/>
      <c r="K556" s="201" t="s">
        <v>22</v>
      </c>
      <c r="L556" s="199"/>
      <c r="M556" s="199"/>
      <c r="N556" s="199"/>
      <c r="O556" s="199"/>
      <c r="P556" s="199"/>
      <c r="Q556" s="199"/>
      <c r="R556" s="202"/>
      <c r="T556" s="203"/>
      <c r="U556" s="199"/>
      <c r="V556" s="199"/>
      <c r="W556" s="199"/>
      <c r="X556" s="199"/>
      <c r="Y556" s="199"/>
      <c r="Z556" s="199"/>
      <c r="AA556" s="204"/>
      <c r="AT556" s="205" t="s">
        <v>279</v>
      </c>
      <c r="AU556" s="205" t="s">
        <v>108</v>
      </c>
      <c r="AV556" s="13" t="s">
        <v>90</v>
      </c>
      <c r="AW556" s="13" t="s">
        <v>40</v>
      </c>
      <c r="AX556" s="13" t="s">
        <v>85</v>
      </c>
      <c r="AY556" s="205" t="s">
        <v>271</v>
      </c>
    </row>
    <row r="557" spans="2:65" s="10" customFormat="1" ht="20.45" customHeight="1">
      <c r="B557" s="174"/>
      <c r="C557" s="175"/>
      <c r="D557" s="175"/>
      <c r="E557" s="176" t="s">
        <v>116</v>
      </c>
      <c r="F557" s="281" t="s">
        <v>1047</v>
      </c>
      <c r="G557" s="282"/>
      <c r="H557" s="282"/>
      <c r="I557" s="282"/>
      <c r="J557" s="175"/>
      <c r="K557" s="177">
        <v>3.9830000000000001</v>
      </c>
      <c r="L557" s="175"/>
      <c r="M557" s="175"/>
      <c r="N557" s="175"/>
      <c r="O557" s="175"/>
      <c r="P557" s="175"/>
      <c r="Q557" s="175"/>
      <c r="R557" s="178"/>
      <c r="T557" s="179"/>
      <c r="U557" s="175"/>
      <c r="V557" s="175"/>
      <c r="W557" s="175"/>
      <c r="X557" s="175"/>
      <c r="Y557" s="175"/>
      <c r="Z557" s="175"/>
      <c r="AA557" s="180"/>
      <c r="AT557" s="181" t="s">
        <v>279</v>
      </c>
      <c r="AU557" s="181" t="s">
        <v>108</v>
      </c>
      <c r="AV557" s="10" t="s">
        <v>108</v>
      </c>
      <c r="AW557" s="10" t="s">
        <v>40</v>
      </c>
      <c r="AX557" s="10" t="s">
        <v>85</v>
      </c>
      <c r="AY557" s="181" t="s">
        <v>271</v>
      </c>
    </row>
    <row r="558" spans="2:65" s="11" customFormat="1" ht="20.45" customHeight="1">
      <c r="B558" s="182"/>
      <c r="C558" s="183"/>
      <c r="D558" s="183"/>
      <c r="E558" s="184" t="s">
        <v>22</v>
      </c>
      <c r="F558" s="295" t="s">
        <v>281</v>
      </c>
      <c r="G558" s="296"/>
      <c r="H558" s="296"/>
      <c r="I558" s="296"/>
      <c r="J558" s="183"/>
      <c r="K558" s="185">
        <v>37.802999999999997</v>
      </c>
      <c r="L558" s="183"/>
      <c r="M558" s="183"/>
      <c r="N558" s="183"/>
      <c r="O558" s="183"/>
      <c r="P558" s="183"/>
      <c r="Q558" s="183"/>
      <c r="R558" s="186"/>
      <c r="T558" s="187"/>
      <c r="U558" s="183"/>
      <c r="V558" s="183"/>
      <c r="W558" s="183"/>
      <c r="X558" s="183"/>
      <c r="Y558" s="183"/>
      <c r="Z558" s="183"/>
      <c r="AA558" s="188"/>
      <c r="AT558" s="189" t="s">
        <v>279</v>
      </c>
      <c r="AU558" s="189" t="s">
        <v>108</v>
      </c>
      <c r="AV558" s="11" t="s">
        <v>282</v>
      </c>
      <c r="AW558" s="11" t="s">
        <v>40</v>
      </c>
      <c r="AX558" s="11" t="s">
        <v>85</v>
      </c>
      <c r="AY558" s="189" t="s">
        <v>271</v>
      </c>
    </row>
    <row r="559" spans="2:65" s="12" customFormat="1" ht="20.45" customHeight="1">
      <c r="B559" s="190"/>
      <c r="C559" s="191"/>
      <c r="D559" s="191"/>
      <c r="E559" s="192" t="s">
        <v>22</v>
      </c>
      <c r="F559" s="293" t="s">
        <v>283</v>
      </c>
      <c r="G559" s="294"/>
      <c r="H559" s="294"/>
      <c r="I559" s="294"/>
      <c r="J559" s="191"/>
      <c r="K559" s="193">
        <v>127.666</v>
      </c>
      <c r="L559" s="191"/>
      <c r="M559" s="191"/>
      <c r="N559" s="191"/>
      <c r="O559" s="191"/>
      <c r="P559" s="191"/>
      <c r="Q559" s="191"/>
      <c r="R559" s="194"/>
      <c r="T559" s="195"/>
      <c r="U559" s="191"/>
      <c r="V559" s="191"/>
      <c r="W559" s="191"/>
      <c r="X559" s="191"/>
      <c r="Y559" s="191"/>
      <c r="Z559" s="191"/>
      <c r="AA559" s="196"/>
      <c r="AT559" s="197" t="s">
        <v>279</v>
      </c>
      <c r="AU559" s="197" t="s">
        <v>108</v>
      </c>
      <c r="AV559" s="12" t="s">
        <v>276</v>
      </c>
      <c r="AW559" s="12" t="s">
        <v>40</v>
      </c>
      <c r="AX559" s="12" t="s">
        <v>90</v>
      </c>
      <c r="AY559" s="197" t="s">
        <v>271</v>
      </c>
    </row>
    <row r="560" spans="2:65" s="1" customFormat="1" ht="28.9" customHeight="1">
      <c r="B560" s="38"/>
      <c r="C560" s="167" t="s">
        <v>1048</v>
      </c>
      <c r="D560" s="167" t="s">
        <v>272</v>
      </c>
      <c r="E560" s="168" t="s">
        <v>1049</v>
      </c>
      <c r="F560" s="283" t="s">
        <v>1050</v>
      </c>
      <c r="G560" s="283"/>
      <c r="H560" s="283"/>
      <c r="I560" s="283"/>
      <c r="J560" s="169" t="s">
        <v>275</v>
      </c>
      <c r="K560" s="170">
        <v>279.45999999999998</v>
      </c>
      <c r="L560" s="272">
        <v>0</v>
      </c>
      <c r="M560" s="284"/>
      <c r="N560" s="273">
        <f>ROUND(L560*K560,1)</f>
        <v>0</v>
      </c>
      <c r="O560" s="273"/>
      <c r="P560" s="273"/>
      <c r="Q560" s="273"/>
      <c r="R560" s="40"/>
      <c r="T560" s="171" t="s">
        <v>22</v>
      </c>
      <c r="U560" s="47" t="s">
        <v>50</v>
      </c>
      <c r="V560" s="39"/>
      <c r="W560" s="172">
        <f>V560*K560</f>
        <v>0</v>
      </c>
      <c r="X560" s="172">
        <v>0</v>
      </c>
      <c r="Y560" s="172">
        <f>X560*K560</f>
        <v>0</v>
      </c>
      <c r="Z560" s="172">
        <v>0.05</v>
      </c>
      <c r="AA560" s="173">
        <f>Z560*K560</f>
        <v>13.972999999999999</v>
      </c>
      <c r="AR560" s="21" t="s">
        <v>276</v>
      </c>
      <c r="AT560" s="21" t="s">
        <v>272</v>
      </c>
      <c r="AU560" s="21" t="s">
        <v>108</v>
      </c>
      <c r="AY560" s="21" t="s">
        <v>271</v>
      </c>
      <c r="BE560" s="108">
        <f>IF(U560="základní",N560,0)</f>
        <v>0</v>
      </c>
      <c r="BF560" s="108">
        <f>IF(U560="snížená",N560,0)</f>
        <v>0</v>
      </c>
      <c r="BG560" s="108">
        <f>IF(U560="zákl. přenesená",N560,0)</f>
        <v>0</v>
      </c>
      <c r="BH560" s="108">
        <f>IF(U560="sníž. přenesená",N560,0)</f>
        <v>0</v>
      </c>
      <c r="BI560" s="108">
        <f>IF(U560="nulová",N560,0)</f>
        <v>0</v>
      </c>
      <c r="BJ560" s="21" t="s">
        <v>90</v>
      </c>
      <c r="BK560" s="108">
        <f>ROUND(L560*K560,1)</f>
        <v>0</v>
      </c>
      <c r="BL560" s="21" t="s">
        <v>276</v>
      </c>
      <c r="BM560" s="21" t="s">
        <v>1051</v>
      </c>
    </row>
    <row r="561" spans="2:65" s="13" customFormat="1" ht="20.45" customHeight="1">
      <c r="B561" s="198"/>
      <c r="C561" s="199"/>
      <c r="D561" s="199"/>
      <c r="E561" s="200" t="s">
        <v>22</v>
      </c>
      <c r="F561" s="285" t="s">
        <v>1052</v>
      </c>
      <c r="G561" s="286"/>
      <c r="H561" s="286"/>
      <c r="I561" s="286"/>
      <c r="J561" s="199"/>
      <c r="K561" s="201" t="s">
        <v>22</v>
      </c>
      <c r="L561" s="199"/>
      <c r="M561" s="199"/>
      <c r="N561" s="199"/>
      <c r="O561" s="199"/>
      <c r="P561" s="199"/>
      <c r="Q561" s="199"/>
      <c r="R561" s="202"/>
      <c r="T561" s="203"/>
      <c r="U561" s="199"/>
      <c r="V561" s="199"/>
      <c r="W561" s="199"/>
      <c r="X561" s="199"/>
      <c r="Y561" s="199"/>
      <c r="Z561" s="199"/>
      <c r="AA561" s="204"/>
      <c r="AT561" s="205" t="s">
        <v>279</v>
      </c>
      <c r="AU561" s="205" t="s">
        <v>108</v>
      </c>
      <c r="AV561" s="13" t="s">
        <v>90</v>
      </c>
      <c r="AW561" s="13" t="s">
        <v>40</v>
      </c>
      <c r="AX561" s="13" t="s">
        <v>85</v>
      </c>
      <c r="AY561" s="205" t="s">
        <v>271</v>
      </c>
    </row>
    <row r="562" spans="2:65" s="10" customFormat="1" ht="20.45" customHeight="1">
      <c r="B562" s="174"/>
      <c r="C562" s="175"/>
      <c r="D562" s="175"/>
      <c r="E562" s="176" t="s">
        <v>106</v>
      </c>
      <c r="F562" s="281" t="s">
        <v>1053</v>
      </c>
      <c r="G562" s="282"/>
      <c r="H562" s="282"/>
      <c r="I562" s="282"/>
      <c r="J562" s="175"/>
      <c r="K562" s="177">
        <v>92.71</v>
      </c>
      <c r="L562" s="175"/>
      <c r="M562" s="175"/>
      <c r="N562" s="175"/>
      <c r="O562" s="175"/>
      <c r="P562" s="175"/>
      <c r="Q562" s="175"/>
      <c r="R562" s="178"/>
      <c r="T562" s="179"/>
      <c r="U562" s="175"/>
      <c r="V562" s="175"/>
      <c r="W562" s="175"/>
      <c r="X562" s="175"/>
      <c r="Y562" s="175"/>
      <c r="Z562" s="175"/>
      <c r="AA562" s="180"/>
      <c r="AT562" s="181" t="s">
        <v>279</v>
      </c>
      <c r="AU562" s="181" t="s">
        <v>108</v>
      </c>
      <c r="AV562" s="10" t="s">
        <v>108</v>
      </c>
      <c r="AW562" s="10" t="s">
        <v>40</v>
      </c>
      <c r="AX562" s="10" t="s">
        <v>85</v>
      </c>
      <c r="AY562" s="181" t="s">
        <v>271</v>
      </c>
    </row>
    <row r="563" spans="2:65" s="10" customFormat="1" ht="20.45" customHeight="1">
      <c r="B563" s="174"/>
      <c r="C563" s="175"/>
      <c r="D563" s="175"/>
      <c r="E563" s="176" t="s">
        <v>22</v>
      </c>
      <c r="F563" s="281" t="s">
        <v>1054</v>
      </c>
      <c r="G563" s="282"/>
      <c r="H563" s="282"/>
      <c r="I563" s="282"/>
      <c r="J563" s="175"/>
      <c r="K563" s="177">
        <v>186.75</v>
      </c>
      <c r="L563" s="175"/>
      <c r="M563" s="175"/>
      <c r="N563" s="175"/>
      <c r="O563" s="175"/>
      <c r="P563" s="175"/>
      <c r="Q563" s="175"/>
      <c r="R563" s="178"/>
      <c r="T563" s="179"/>
      <c r="U563" s="175"/>
      <c r="V563" s="175"/>
      <c r="W563" s="175"/>
      <c r="X563" s="175"/>
      <c r="Y563" s="175"/>
      <c r="Z563" s="175"/>
      <c r="AA563" s="180"/>
      <c r="AT563" s="181" t="s">
        <v>279</v>
      </c>
      <c r="AU563" s="181" t="s">
        <v>108</v>
      </c>
      <c r="AV563" s="10" t="s">
        <v>108</v>
      </c>
      <c r="AW563" s="10" t="s">
        <v>40</v>
      </c>
      <c r="AX563" s="10" t="s">
        <v>85</v>
      </c>
      <c r="AY563" s="181" t="s">
        <v>271</v>
      </c>
    </row>
    <row r="564" spans="2:65" s="12" customFormat="1" ht="20.45" customHeight="1">
      <c r="B564" s="190"/>
      <c r="C564" s="191"/>
      <c r="D564" s="191"/>
      <c r="E564" s="192" t="s">
        <v>22</v>
      </c>
      <c r="F564" s="293" t="s">
        <v>283</v>
      </c>
      <c r="G564" s="294"/>
      <c r="H564" s="294"/>
      <c r="I564" s="294"/>
      <c r="J564" s="191"/>
      <c r="K564" s="193">
        <v>279.45999999999998</v>
      </c>
      <c r="L564" s="191"/>
      <c r="M564" s="191"/>
      <c r="N564" s="191"/>
      <c r="O564" s="191"/>
      <c r="P564" s="191"/>
      <c r="Q564" s="191"/>
      <c r="R564" s="194"/>
      <c r="T564" s="195"/>
      <c r="U564" s="191"/>
      <c r="V564" s="191"/>
      <c r="W564" s="191"/>
      <c r="X564" s="191"/>
      <c r="Y564" s="191"/>
      <c r="Z564" s="191"/>
      <c r="AA564" s="196"/>
      <c r="AT564" s="197" t="s">
        <v>279</v>
      </c>
      <c r="AU564" s="197" t="s">
        <v>108</v>
      </c>
      <c r="AV564" s="12" t="s">
        <v>276</v>
      </c>
      <c r="AW564" s="12" t="s">
        <v>40</v>
      </c>
      <c r="AX564" s="12" t="s">
        <v>90</v>
      </c>
      <c r="AY564" s="197" t="s">
        <v>271</v>
      </c>
    </row>
    <row r="565" spans="2:65" s="1" customFormat="1" ht="40.15" customHeight="1">
      <c r="B565" s="38"/>
      <c r="C565" s="167" t="s">
        <v>1055</v>
      </c>
      <c r="D565" s="167" t="s">
        <v>272</v>
      </c>
      <c r="E565" s="168" t="s">
        <v>1056</v>
      </c>
      <c r="F565" s="283" t="s">
        <v>1057</v>
      </c>
      <c r="G565" s="283"/>
      <c r="H565" s="283"/>
      <c r="I565" s="283"/>
      <c r="J565" s="169" t="s">
        <v>275</v>
      </c>
      <c r="K565" s="170">
        <v>6.3360000000000003</v>
      </c>
      <c r="L565" s="272">
        <v>0</v>
      </c>
      <c r="M565" s="284"/>
      <c r="N565" s="273">
        <f>ROUND(L565*K565,1)</f>
        <v>0</v>
      </c>
      <c r="O565" s="273"/>
      <c r="P565" s="273"/>
      <c r="Q565" s="273"/>
      <c r="R565" s="40"/>
      <c r="T565" s="171" t="s">
        <v>22</v>
      </c>
      <c r="U565" s="47" t="s">
        <v>50</v>
      </c>
      <c r="V565" s="39"/>
      <c r="W565" s="172">
        <f>V565*K565</f>
        <v>0</v>
      </c>
      <c r="X565" s="172">
        <v>0</v>
      </c>
      <c r="Y565" s="172">
        <f>X565*K565</f>
        <v>0</v>
      </c>
      <c r="Z565" s="172">
        <v>0</v>
      </c>
      <c r="AA565" s="173">
        <f>Z565*K565</f>
        <v>0</v>
      </c>
      <c r="AR565" s="21" t="s">
        <v>276</v>
      </c>
      <c r="AT565" s="21" t="s">
        <v>272</v>
      </c>
      <c r="AU565" s="21" t="s">
        <v>108</v>
      </c>
      <c r="AY565" s="21" t="s">
        <v>271</v>
      </c>
      <c r="BE565" s="108">
        <f>IF(U565="základní",N565,0)</f>
        <v>0</v>
      </c>
      <c r="BF565" s="108">
        <f>IF(U565="snížená",N565,0)</f>
        <v>0</v>
      </c>
      <c r="BG565" s="108">
        <f>IF(U565="zákl. přenesená",N565,0)</f>
        <v>0</v>
      </c>
      <c r="BH565" s="108">
        <f>IF(U565="sníž. přenesená",N565,0)</f>
        <v>0</v>
      </c>
      <c r="BI565" s="108">
        <f>IF(U565="nulová",N565,0)</f>
        <v>0</v>
      </c>
      <c r="BJ565" s="21" t="s">
        <v>90</v>
      </c>
      <c r="BK565" s="108">
        <f>ROUND(L565*K565,1)</f>
        <v>0</v>
      </c>
      <c r="BL565" s="21" t="s">
        <v>276</v>
      </c>
      <c r="BM565" s="21" t="s">
        <v>1058</v>
      </c>
    </row>
    <row r="566" spans="2:65" s="10" customFormat="1" ht="20.45" customHeight="1">
      <c r="B566" s="174"/>
      <c r="C566" s="175"/>
      <c r="D566" s="175"/>
      <c r="E566" s="176" t="s">
        <v>22</v>
      </c>
      <c r="F566" s="287" t="s">
        <v>197</v>
      </c>
      <c r="G566" s="288"/>
      <c r="H566" s="288"/>
      <c r="I566" s="288"/>
      <c r="J566" s="175"/>
      <c r="K566" s="177">
        <v>6.3360000000000003</v>
      </c>
      <c r="L566" s="175"/>
      <c r="M566" s="175"/>
      <c r="N566" s="175"/>
      <c r="O566" s="175"/>
      <c r="P566" s="175"/>
      <c r="Q566" s="175"/>
      <c r="R566" s="178"/>
      <c r="T566" s="179"/>
      <c r="U566" s="175"/>
      <c r="V566" s="175"/>
      <c r="W566" s="175"/>
      <c r="X566" s="175"/>
      <c r="Y566" s="175"/>
      <c r="Z566" s="175"/>
      <c r="AA566" s="180"/>
      <c r="AT566" s="181" t="s">
        <v>279</v>
      </c>
      <c r="AU566" s="181" t="s">
        <v>108</v>
      </c>
      <c r="AV566" s="10" t="s">
        <v>108</v>
      </c>
      <c r="AW566" s="10" t="s">
        <v>40</v>
      </c>
      <c r="AX566" s="10" t="s">
        <v>90</v>
      </c>
      <c r="AY566" s="181" t="s">
        <v>271</v>
      </c>
    </row>
    <row r="567" spans="2:65" s="1" customFormat="1" ht="28.9" customHeight="1">
      <c r="B567" s="38"/>
      <c r="C567" s="167" t="s">
        <v>1059</v>
      </c>
      <c r="D567" s="167" t="s">
        <v>272</v>
      </c>
      <c r="E567" s="168" t="s">
        <v>1060</v>
      </c>
      <c r="F567" s="283" t="s">
        <v>1061</v>
      </c>
      <c r="G567" s="283"/>
      <c r="H567" s="283"/>
      <c r="I567" s="283"/>
      <c r="J567" s="169" t="s">
        <v>275</v>
      </c>
      <c r="K567" s="170">
        <v>103.505</v>
      </c>
      <c r="L567" s="272">
        <v>0</v>
      </c>
      <c r="M567" s="284"/>
      <c r="N567" s="273">
        <f>ROUND(L567*K567,1)</f>
        <v>0</v>
      </c>
      <c r="O567" s="273"/>
      <c r="P567" s="273"/>
      <c r="Q567" s="273"/>
      <c r="R567" s="40"/>
      <c r="T567" s="171" t="s">
        <v>22</v>
      </c>
      <c r="U567" s="47" t="s">
        <v>50</v>
      </c>
      <c r="V567" s="39"/>
      <c r="W567" s="172">
        <f>V567*K567</f>
        <v>0</v>
      </c>
      <c r="X567" s="172">
        <v>0</v>
      </c>
      <c r="Y567" s="172">
        <f>X567*K567</f>
        <v>0</v>
      </c>
      <c r="Z567" s="172">
        <v>0</v>
      </c>
      <c r="AA567" s="173">
        <f>Z567*K567</f>
        <v>0</v>
      </c>
      <c r="AR567" s="21" t="s">
        <v>276</v>
      </c>
      <c r="AT567" s="21" t="s">
        <v>272</v>
      </c>
      <c r="AU567" s="21" t="s">
        <v>108</v>
      </c>
      <c r="AY567" s="21" t="s">
        <v>271</v>
      </c>
      <c r="BE567" s="108">
        <f>IF(U567="základní",N567,0)</f>
        <v>0</v>
      </c>
      <c r="BF567" s="108">
        <f>IF(U567="snížená",N567,0)</f>
        <v>0</v>
      </c>
      <c r="BG567" s="108">
        <f>IF(U567="zákl. přenesená",N567,0)</f>
        <v>0</v>
      </c>
      <c r="BH567" s="108">
        <f>IF(U567="sníž. přenesená",N567,0)</f>
        <v>0</v>
      </c>
      <c r="BI567" s="108">
        <f>IF(U567="nulová",N567,0)</f>
        <v>0</v>
      </c>
      <c r="BJ567" s="21" t="s">
        <v>90</v>
      </c>
      <c r="BK567" s="108">
        <f>ROUND(L567*K567,1)</f>
        <v>0</v>
      </c>
      <c r="BL567" s="21" t="s">
        <v>276</v>
      </c>
      <c r="BM567" s="21" t="s">
        <v>1062</v>
      </c>
    </row>
    <row r="568" spans="2:65" s="13" customFormat="1" ht="20.45" customHeight="1">
      <c r="B568" s="198"/>
      <c r="C568" s="199"/>
      <c r="D568" s="199"/>
      <c r="E568" s="200" t="s">
        <v>22</v>
      </c>
      <c r="F568" s="285" t="s">
        <v>1063</v>
      </c>
      <c r="G568" s="286"/>
      <c r="H568" s="286"/>
      <c r="I568" s="286"/>
      <c r="J568" s="199"/>
      <c r="K568" s="201" t="s">
        <v>22</v>
      </c>
      <c r="L568" s="199"/>
      <c r="M568" s="199"/>
      <c r="N568" s="199"/>
      <c r="O568" s="199"/>
      <c r="P568" s="199"/>
      <c r="Q568" s="199"/>
      <c r="R568" s="202"/>
      <c r="T568" s="203"/>
      <c r="U568" s="199"/>
      <c r="V568" s="199"/>
      <c r="W568" s="199"/>
      <c r="X568" s="199"/>
      <c r="Y568" s="199"/>
      <c r="Z568" s="199"/>
      <c r="AA568" s="204"/>
      <c r="AT568" s="205" t="s">
        <v>279</v>
      </c>
      <c r="AU568" s="205" t="s">
        <v>108</v>
      </c>
      <c r="AV568" s="13" t="s">
        <v>90</v>
      </c>
      <c r="AW568" s="13" t="s">
        <v>40</v>
      </c>
      <c r="AX568" s="13" t="s">
        <v>85</v>
      </c>
      <c r="AY568" s="205" t="s">
        <v>271</v>
      </c>
    </row>
    <row r="569" spans="2:65" s="13" customFormat="1" ht="20.45" customHeight="1">
      <c r="B569" s="198"/>
      <c r="C569" s="199"/>
      <c r="D569" s="199"/>
      <c r="E569" s="200" t="s">
        <v>22</v>
      </c>
      <c r="F569" s="279" t="s">
        <v>1064</v>
      </c>
      <c r="G569" s="280"/>
      <c r="H569" s="280"/>
      <c r="I569" s="280"/>
      <c r="J569" s="199"/>
      <c r="K569" s="201" t="s">
        <v>22</v>
      </c>
      <c r="L569" s="199"/>
      <c r="M569" s="199"/>
      <c r="N569" s="199"/>
      <c r="O569" s="199"/>
      <c r="P569" s="199"/>
      <c r="Q569" s="199"/>
      <c r="R569" s="202"/>
      <c r="T569" s="203"/>
      <c r="U569" s="199"/>
      <c r="V569" s="199"/>
      <c r="W569" s="199"/>
      <c r="X569" s="199"/>
      <c r="Y569" s="199"/>
      <c r="Z569" s="199"/>
      <c r="AA569" s="204"/>
      <c r="AT569" s="205" t="s">
        <v>279</v>
      </c>
      <c r="AU569" s="205" t="s">
        <v>108</v>
      </c>
      <c r="AV569" s="13" t="s">
        <v>90</v>
      </c>
      <c r="AW569" s="13" t="s">
        <v>40</v>
      </c>
      <c r="AX569" s="13" t="s">
        <v>85</v>
      </c>
      <c r="AY569" s="205" t="s">
        <v>271</v>
      </c>
    </row>
    <row r="570" spans="2:65" s="10" customFormat="1" ht="20.45" customHeight="1">
      <c r="B570" s="174"/>
      <c r="C570" s="175"/>
      <c r="D570" s="175"/>
      <c r="E570" s="176" t="s">
        <v>22</v>
      </c>
      <c r="F570" s="281" t="s">
        <v>1065</v>
      </c>
      <c r="G570" s="282"/>
      <c r="H570" s="282"/>
      <c r="I570" s="282"/>
      <c r="J570" s="175"/>
      <c r="K570" s="177">
        <v>14.638</v>
      </c>
      <c r="L570" s="175"/>
      <c r="M570" s="175"/>
      <c r="N570" s="175"/>
      <c r="O570" s="175"/>
      <c r="P570" s="175"/>
      <c r="Q570" s="175"/>
      <c r="R570" s="178"/>
      <c r="T570" s="179"/>
      <c r="U570" s="175"/>
      <c r="V570" s="175"/>
      <c r="W570" s="175"/>
      <c r="X570" s="175"/>
      <c r="Y570" s="175"/>
      <c r="Z570" s="175"/>
      <c r="AA570" s="180"/>
      <c r="AT570" s="181" t="s">
        <v>279</v>
      </c>
      <c r="AU570" s="181" t="s">
        <v>108</v>
      </c>
      <c r="AV570" s="10" t="s">
        <v>108</v>
      </c>
      <c r="AW570" s="10" t="s">
        <v>40</v>
      </c>
      <c r="AX570" s="10" t="s">
        <v>85</v>
      </c>
      <c r="AY570" s="181" t="s">
        <v>271</v>
      </c>
    </row>
    <row r="571" spans="2:65" s="10" customFormat="1" ht="20.45" customHeight="1">
      <c r="B571" s="174"/>
      <c r="C571" s="175"/>
      <c r="D571" s="175"/>
      <c r="E571" s="176" t="s">
        <v>22</v>
      </c>
      <c r="F571" s="281" t="s">
        <v>1066</v>
      </c>
      <c r="G571" s="282"/>
      <c r="H571" s="282"/>
      <c r="I571" s="282"/>
      <c r="J571" s="175"/>
      <c r="K571" s="177">
        <v>17.873999999999999</v>
      </c>
      <c r="L571" s="175"/>
      <c r="M571" s="175"/>
      <c r="N571" s="175"/>
      <c r="O571" s="175"/>
      <c r="P571" s="175"/>
      <c r="Q571" s="175"/>
      <c r="R571" s="178"/>
      <c r="T571" s="179"/>
      <c r="U571" s="175"/>
      <c r="V571" s="175"/>
      <c r="W571" s="175"/>
      <c r="X571" s="175"/>
      <c r="Y571" s="175"/>
      <c r="Z571" s="175"/>
      <c r="AA571" s="180"/>
      <c r="AT571" s="181" t="s">
        <v>279</v>
      </c>
      <c r="AU571" s="181" t="s">
        <v>108</v>
      </c>
      <c r="AV571" s="10" t="s">
        <v>108</v>
      </c>
      <c r="AW571" s="10" t="s">
        <v>40</v>
      </c>
      <c r="AX571" s="10" t="s">
        <v>85</v>
      </c>
      <c r="AY571" s="181" t="s">
        <v>271</v>
      </c>
    </row>
    <row r="572" spans="2:65" s="10" customFormat="1" ht="20.45" customHeight="1">
      <c r="B572" s="174"/>
      <c r="C572" s="175"/>
      <c r="D572" s="175"/>
      <c r="E572" s="176" t="s">
        <v>22</v>
      </c>
      <c r="F572" s="281" t="s">
        <v>1067</v>
      </c>
      <c r="G572" s="282"/>
      <c r="H572" s="282"/>
      <c r="I572" s="282"/>
      <c r="J572" s="175"/>
      <c r="K572" s="177">
        <v>15.154</v>
      </c>
      <c r="L572" s="175"/>
      <c r="M572" s="175"/>
      <c r="N572" s="175"/>
      <c r="O572" s="175"/>
      <c r="P572" s="175"/>
      <c r="Q572" s="175"/>
      <c r="R572" s="178"/>
      <c r="T572" s="179"/>
      <c r="U572" s="175"/>
      <c r="V572" s="175"/>
      <c r="W572" s="175"/>
      <c r="X572" s="175"/>
      <c r="Y572" s="175"/>
      <c r="Z572" s="175"/>
      <c r="AA572" s="180"/>
      <c r="AT572" s="181" t="s">
        <v>279</v>
      </c>
      <c r="AU572" s="181" t="s">
        <v>108</v>
      </c>
      <c r="AV572" s="10" t="s">
        <v>108</v>
      </c>
      <c r="AW572" s="10" t="s">
        <v>40</v>
      </c>
      <c r="AX572" s="10" t="s">
        <v>85</v>
      </c>
      <c r="AY572" s="181" t="s">
        <v>271</v>
      </c>
    </row>
    <row r="573" spans="2:65" s="10" customFormat="1" ht="20.45" customHeight="1">
      <c r="B573" s="174"/>
      <c r="C573" s="175"/>
      <c r="D573" s="175"/>
      <c r="E573" s="176" t="s">
        <v>22</v>
      </c>
      <c r="F573" s="281" t="s">
        <v>1068</v>
      </c>
      <c r="G573" s="282"/>
      <c r="H573" s="282"/>
      <c r="I573" s="282"/>
      <c r="J573" s="175"/>
      <c r="K573" s="177">
        <v>8.3279999999999994</v>
      </c>
      <c r="L573" s="175"/>
      <c r="M573" s="175"/>
      <c r="N573" s="175"/>
      <c r="O573" s="175"/>
      <c r="P573" s="175"/>
      <c r="Q573" s="175"/>
      <c r="R573" s="178"/>
      <c r="T573" s="179"/>
      <c r="U573" s="175"/>
      <c r="V573" s="175"/>
      <c r="W573" s="175"/>
      <c r="X573" s="175"/>
      <c r="Y573" s="175"/>
      <c r="Z573" s="175"/>
      <c r="AA573" s="180"/>
      <c r="AT573" s="181" t="s">
        <v>279</v>
      </c>
      <c r="AU573" s="181" t="s">
        <v>108</v>
      </c>
      <c r="AV573" s="10" t="s">
        <v>108</v>
      </c>
      <c r="AW573" s="10" t="s">
        <v>40</v>
      </c>
      <c r="AX573" s="10" t="s">
        <v>85</v>
      </c>
      <c r="AY573" s="181" t="s">
        <v>271</v>
      </c>
    </row>
    <row r="574" spans="2:65" s="10" customFormat="1" ht="20.45" customHeight="1">
      <c r="B574" s="174"/>
      <c r="C574" s="175"/>
      <c r="D574" s="175"/>
      <c r="E574" s="176" t="s">
        <v>22</v>
      </c>
      <c r="F574" s="281" t="s">
        <v>1069</v>
      </c>
      <c r="G574" s="282"/>
      <c r="H574" s="282"/>
      <c r="I574" s="282"/>
      <c r="J574" s="175"/>
      <c r="K574" s="177">
        <v>8.6579999999999995</v>
      </c>
      <c r="L574" s="175"/>
      <c r="M574" s="175"/>
      <c r="N574" s="175"/>
      <c r="O574" s="175"/>
      <c r="P574" s="175"/>
      <c r="Q574" s="175"/>
      <c r="R574" s="178"/>
      <c r="T574" s="179"/>
      <c r="U574" s="175"/>
      <c r="V574" s="175"/>
      <c r="W574" s="175"/>
      <c r="X574" s="175"/>
      <c r="Y574" s="175"/>
      <c r="Z574" s="175"/>
      <c r="AA574" s="180"/>
      <c r="AT574" s="181" t="s">
        <v>279</v>
      </c>
      <c r="AU574" s="181" t="s">
        <v>108</v>
      </c>
      <c r="AV574" s="10" t="s">
        <v>108</v>
      </c>
      <c r="AW574" s="10" t="s">
        <v>40</v>
      </c>
      <c r="AX574" s="10" t="s">
        <v>85</v>
      </c>
      <c r="AY574" s="181" t="s">
        <v>271</v>
      </c>
    </row>
    <row r="575" spans="2:65" s="10" customFormat="1" ht="20.45" customHeight="1">
      <c r="B575" s="174"/>
      <c r="C575" s="175"/>
      <c r="D575" s="175"/>
      <c r="E575" s="176" t="s">
        <v>22</v>
      </c>
      <c r="F575" s="281" t="s">
        <v>1070</v>
      </c>
      <c r="G575" s="282"/>
      <c r="H575" s="282"/>
      <c r="I575" s="282"/>
      <c r="J575" s="175"/>
      <c r="K575" s="177">
        <v>1.534</v>
      </c>
      <c r="L575" s="175"/>
      <c r="M575" s="175"/>
      <c r="N575" s="175"/>
      <c r="O575" s="175"/>
      <c r="P575" s="175"/>
      <c r="Q575" s="175"/>
      <c r="R575" s="178"/>
      <c r="T575" s="179"/>
      <c r="U575" s="175"/>
      <c r="V575" s="175"/>
      <c r="W575" s="175"/>
      <c r="X575" s="175"/>
      <c r="Y575" s="175"/>
      <c r="Z575" s="175"/>
      <c r="AA575" s="180"/>
      <c r="AT575" s="181" t="s">
        <v>279</v>
      </c>
      <c r="AU575" s="181" t="s">
        <v>108</v>
      </c>
      <c r="AV575" s="10" t="s">
        <v>108</v>
      </c>
      <c r="AW575" s="10" t="s">
        <v>40</v>
      </c>
      <c r="AX575" s="10" t="s">
        <v>85</v>
      </c>
      <c r="AY575" s="181" t="s">
        <v>271</v>
      </c>
    </row>
    <row r="576" spans="2:65" s="10" customFormat="1" ht="20.45" customHeight="1">
      <c r="B576" s="174"/>
      <c r="C576" s="175"/>
      <c r="D576" s="175"/>
      <c r="E576" s="176" t="s">
        <v>22</v>
      </c>
      <c r="F576" s="281" t="s">
        <v>1071</v>
      </c>
      <c r="G576" s="282"/>
      <c r="H576" s="282"/>
      <c r="I576" s="282"/>
      <c r="J576" s="175"/>
      <c r="K576" s="177">
        <v>1.494</v>
      </c>
      <c r="L576" s="175"/>
      <c r="M576" s="175"/>
      <c r="N576" s="175"/>
      <c r="O576" s="175"/>
      <c r="P576" s="175"/>
      <c r="Q576" s="175"/>
      <c r="R576" s="178"/>
      <c r="T576" s="179"/>
      <c r="U576" s="175"/>
      <c r="V576" s="175"/>
      <c r="W576" s="175"/>
      <c r="X576" s="175"/>
      <c r="Y576" s="175"/>
      <c r="Z576" s="175"/>
      <c r="AA576" s="180"/>
      <c r="AT576" s="181" t="s">
        <v>279</v>
      </c>
      <c r="AU576" s="181" t="s">
        <v>108</v>
      </c>
      <c r="AV576" s="10" t="s">
        <v>108</v>
      </c>
      <c r="AW576" s="10" t="s">
        <v>40</v>
      </c>
      <c r="AX576" s="10" t="s">
        <v>85</v>
      </c>
      <c r="AY576" s="181" t="s">
        <v>271</v>
      </c>
    </row>
    <row r="577" spans="2:65" s="11" customFormat="1" ht="20.45" customHeight="1">
      <c r="B577" s="182"/>
      <c r="C577" s="183"/>
      <c r="D577" s="183"/>
      <c r="E577" s="184" t="s">
        <v>22</v>
      </c>
      <c r="F577" s="295" t="s">
        <v>281</v>
      </c>
      <c r="G577" s="296"/>
      <c r="H577" s="296"/>
      <c r="I577" s="296"/>
      <c r="J577" s="183"/>
      <c r="K577" s="185">
        <v>67.680000000000007</v>
      </c>
      <c r="L577" s="183"/>
      <c r="M577" s="183"/>
      <c r="N577" s="183"/>
      <c r="O577" s="183"/>
      <c r="P577" s="183"/>
      <c r="Q577" s="183"/>
      <c r="R577" s="186"/>
      <c r="T577" s="187"/>
      <c r="U577" s="183"/>
      <c r="V577" s="183"/>
      <c r="W577" s="183"/>
      <c r="X577" s="183"/>
      <c r="Y577" s="183"/>
      <c r="Z577" s="183"/>
      <c r="AA577" s="188"/>
      <c r="AT577" s="189" t="s">
        <v>279</v>
      </c>
      <c r="AU577" s="189" t="s">
        <v>108</v>
      </c>
      <c r="AV577" s="11" t="s">
        <v>282</v>
      </c>
      <c r="AW577" s="11" t="s">
        <v>40</v>
      </c>
      <c r="AX577" s="11" t="s">
        <v>85</v>
      </c>
      <c r="AY577" s="189" t="s">
        <v>271</v>
      </c>
    </row>
    <row r="578" spans="2:65" s="13" customFormat="1" ht="20.45" customHeight="1">
      <c r="B578" s="198"/>
      <c r="C578" s="199"/>
      <c r="D578" s="199"/>
      <c r="E578" s="200" t="s">
        <v>22</v>
      </c>
      <c r="F578" s="279" t="s">
        <v>1072</v>
      </c>
      <c r="G578" s="280"/>
      <c r="H578" s="280"/>
      <c r="I578" s="280"/>
      <c r="J578" s="199"/>
      <c r="K578" s="201" t="s">
        <v>22</v>
      </c>
      <c r="L578" s="199"/>
      <c r="M578" s="199"/>
      <c r="N578" s="199"/>
      <c r="O578" s="199"/>
      <c r="P578" s="199"/>
      <c r="Q578" s="199"/>
      <c r="R578" s="202"/>
      <c r="T578" s="203"/>
      <c r="U578" s="199"/>
      <c r="V578" s="199"/>
      <c r="W578" s="199"/>
      <c r="X578" s="199"/>
      <c r="Y578" s="199"/>
      <c r="Z578" s="199"/>
      <c r="AA578" s="204"/>
      <c r="AT578" s="205" t="s">
        <v>279</v>
      </c>
      <c r="AU578" s="205" t="s">
        <v>108</v>
      </c>
      <c r="AV578" s="13" t="s">
        <v>90</v>
      </c>
      <c r="AW578" s="13" t="s">
        <v>40</v>
      </c>
      <c r="AX578" s="13" t="s">
        <v>85</v>
      </c>
      <c r="AY578" s="205" t="s">
        <v>271</v>
      </c>
    </row>
    <row r="579" spans="2:65" s="10" customFormat="1" ht="20.45" customHeight="1">
      <c r="B579" s="174"/>
      <c r="C579" s="175"/>
      <c r="D579" s="175"/>
      <c r="E579" s="176" t="s">
        <v>22</v>
      </c>
      <c r="F579" s="281" t="s">
        <v>1073</v>
      </c>
      <c r="G579" s="282"/>
      <c r="H579" s="282"/>
      <c r="I579" s="282"/>
      <c r="J579" s="175"/>
      <c r="K579" s="177">
        <v>7.5270000000000001</v>
      </c>
      <c r="L579" s="175"/>
      <c r="M579" s="175"/>
      <c r="N579" s="175"/>
      <c r="O579" s="175"/>
      <c r="P579" s="175"/>
      <c r="Q579" s="175"/>
      <c r="R579" s="178"/>
      <c r="T579" s="179"/>
      <c r="U579" s="175"/>
      <c r="V579" s="175"/>
      <c r="W579" s="175"/>
      <c r="X579" s="175"/>
      <c r="Y579" s="175"/>
      <c r="Z579" s="175"/>
      <c r="AA579" s="180"/>
      <c r="AT579" s="181" t="s">
        <v>279</v>
      </c>
      <c r="AU579" s="181" t="s">
        <v>108</v>
      </c>
      <c r="AV579" s="10" t="s">
        <v>108</v>
      </c>
      <c r="AW579" s="10" t="s">
        <v>40</v>
      </c>
      <c r="AX579" s="10" t="s">
        <v>85</v>
      </c>
      <c r="AY579" s="181" t="s">
        <v>271</v>
      </c>
    </row>
    <row r="580" spans="2:65" s="10" customFormat="1" ht="20.45" customHeight="1">
      <c r="B580" s="174"/>
      <c r="C580" s="175"/>
      <c r="D580" s="175"/>
      <c r="E580" s="176" t="s">
        <v>22</v>
      </c>
      <c r="F580" s="281" t="s">
        <v>1074</v>
      </c>
      <c r="G580" s="282"/>
      <c r="H580" s="282"/>
      <c r="I580" s="282"/>
      <c r="J580" s="175"/>
      <c r="K580" s="177">
        <v>9.3840000000000003</v>
      </c>
      <c r="L580" s="175"/>
      <c r="M580" s="175"/>
      <c r="N580" s="175"/>
      <c r="O580" s="175"/>
      <c r="P580" s="175"/>
      <c r="Q580" s="175"/>
      <c r="R580" s="178"/>
      <c r="T580" s="179"/>
      <c r="U580" s="175"/>
      <c r="V580" s="175"/>
      <c r="W580" s="175"/>
      <c r="X580" s="175"/>
      <c r="Y580" s="175"/>
      <c r="Z580" s="175"/>
      <c r="AA580" s="180"/>
      <c r="AT580" s="181" t="s">
        <v>279</v>
      </c>
      <c r="AU580" s="181" t="s">
        <v>108</v>
      </c>
      <c r="AV580" s="10" t="s">
        <v>108</v>
      </c>
      <c r="AW580" s="10" t="s">
        <v>40</v>
      </c>
      <c r="AX580" s="10" t="s">
        <v>85</v>
      </c>
      <c r="AY580" s="181" t="s">
        <v>271</v>
      </c>
    </row>
    <row r="581" spans="2:65" s="10" customFormat="1" ht="20.45" customHeight="1">
      <c r="B581" s="174"/>
      <c r="C581" s="175"/>
      <c r="D581" s="175"/>
      <c r="E581" s="176" t="s">
        <v>22</v>
      </c>
      <c r="F581" s="281" t="s">
        <v>1075</v>
      </c>
      <c r="G581" s="282"/>
      <c r="H581" s="282"/>
      <c r="I581" s="282"/>
      <c r="J581" s="175"/>
      <c r="K581" s="177">
        <v>9.0679999999999996</v>
      </c>
      <c r="L581" s="175"/>
      <c r="M581" s="175"/>
      <c r="N581" s="175"/>
      <c r="O581" s="175"/>
      <c r="P581" s="175"/>
      <c r="Q581" s="175"/>
      <c r="R581" s="178"/>
      <c r="T581" s="179"/>
      <c r="U581" s="175"/>
      <c r="V581" s="175"/>
      <c r="W581" s="175"/>
      <c r="X581" s="175"/>
      <c r="Y581" s="175"/>
      <c r="Z581" s="175"/>
      <c r="AA581" s="180"/>
      <c r="AT581" s="181" t="s">
        <v>279</v>
      </c>
      <c r="AU581" s="181" t="s">
        <v>108</v>
      </c>
      <c r="AV581" s="10" t="s">
        <v>108</v>
      </c>
      <c r="AW581" s="10" t="s">
        <v>40</v>
      </c>
      <c r="AX581" s="10" t="s">
        <v>85</v>
      </c>
      <c r="AY581" s="181" t="s">
        <v>271</v>
      </c>
    </row>
    <row r="582" spans="2:65" s="10" customFormat="1" ht="20.45" customHeight="1">
      <c r="B582" s="174"/>
      <c r="C582" s="175"/>
      <c r="D582" s="175"/>
      <c r="E582" s="176" t="s">
        <v>22</v>
      </c>
      <c r="F582" s="281" t="s">
        <v>1076</v>
      </c>
      <c r="G582" s="282"/>
      <c r="H582" s="282"/>
      <c r="I582" s="282"/>
      <c r="J582" s="175"/>
      <c r="K582" s="177">
        <v>4.0880000000000001</v>
      </c>
      <c r="L582" s="175"/>
      <c r="M582" s="175"/>
      <c r="N582" s="175"/>
      <c r="O582" s="175"/>
      <c r="P582" s="175"/>
      <c r="Q582" s="175"/>
      <c r="R582" s="178"/>
      <c r="T582" s="179"/>
      <c r="U582" s="175"/>
      <c r="V582" s="175"/>
      <c r="W582" s="175"/>
      <c r="X582" s="175"/>
      <c r="Y582" s="175"/>
      <c r="Z582" s="175"/>
      <c r="AA582" s="180"/>
      <c r="AT582" s="181" t="s">
        <v>279</v>
      </c>
      <c r="AU582" s="181" t="s">
        <v>108</v>
      </c>
      <c r="AV582" s="10" t="s">
        <v>108</v>
      </c>
      <c r="AW582" s="10" t="s">
        <v>40</v>
      </c>
      <c r="AX582" s="10" t="s">
        <v>85</v>
      </c>
      <c r="AY582" s="181" t="s">
        <v>271</v>
      </c>
    </row>
    <row r="583" spans="2:65" s="10" customFormat="1" ht="20.45" customHeight="1">
      <c r="B583" s="174"/>
      <c r="C583" s="175"/>
      <c r="D583" s="175"/>
      <c r="E583" s="176" t="s">
        <v>22</v>
      </c>
      <c r="F583" s="281" t="s">
        <v>1077</v>
      </c>
      <c r="G583" s="282"/>
      <c r="H583" s="282"/>
      <c r="I583" s="282"/>
      <c r="J583" s="175"/>
      <c r="K583" s="177">
        <v>3.4889999999999999</v>
      </c>
      <c r="L583" s="175"/>
      <c r="M583" s="175"/>
      <c r="N583" s="175"/>
      <c r="O583" s="175"/>
      <c r="P583" s="175"/>
      <c r="Q583" s="175"/>
      <c r="R583" s="178"/>
      <c r="T583" s="179"/>
      <c r="U583" s="175"/>
      <c r="V583" s="175"/>
      <c r="W583" s="175"/>
      <c r="X583" s="175"/>
      <c r="Y583" s="175"/>
      <c r="Z583" s="175"/>
      <c r="AA583" s="180"/>
      <c r="AT583" s="181" t="s">
        <v>279</v>
      </c>
      <c r="AU583" s="181" t="s">
        <v>108</v>
      </c>
      <c r="AV583" s="10" t="s">
        <v>108</v>
      </c>
      <c r="AW583" s="10" t="s">
        <v>40</v>
      </c>
      <c r="AX583" s="10" t="s">
        <v>85</v>
      </c>
      <c r="AY583" s="181" t="s">
        <v>271</v>
      </c>
    </row>
    <row r="584" spans="2:65" s="10" customFormat="1" ht="20.45" customHeight="1">
      <c r="B584" s="174"/>
      <c r="C584" s="175"/>
      <c r="D584" s="175"/>
      <c r="E584" s="176" t="s">
        <v>22</v>
      </c>
      <c r="F584" s="281" t="s">
        <v>1078</v>
      </c>
      <c r="G584" s="282"/>
      <c r="H584" s="282"/>
      <c r="I584" s="282"/>
      <c r="J584" s="175"/>
      <c r="K584" s="177">
        <v>1.522</v>
      </c>
      <c r="L584" s="175"/>
      <c r="M584" s="175"/>
      <c r="N584" s="175"/>
      <c r="O584" s="175"/>
      <c r="P584" s="175"/>
      <c r="Q584" s="175"/>
      <c r="R584" s="178"/>
      <c r="T584" s="179"/>
      <c r="U584" s="175"/>
      <c r="V584" s="175"/>
      <c r="W584" s="175"/>
      <c r="X584" s="175"/>
      <c r="Y584" s="175"/>
      <c r="Z584" s="175"/>
      <c r="AA584" s="180"/>
      <c r="AT584" s="181" t="s">
        <v>279</v>
      </c>
      <c r="AU584" s="181" t="s">
        <v>108</v>
      </c>
      <c r="AV584" s="10" t="s">
        <v>108</v>
      </c>
      <c r="AW584" s="10" t="s">
        <v>40</v>
      </c>
      <c r="AX584" s="10" t="s">
        <v>85</v>
      </c>
      <c r="AY584" s="181" t="s">
        <v>271</v>
      </c>
    </row>
    <row r="585" spans="2:65" s="10" customFormat="1" ht="20.45" customHeight="1">
      <c r="B585" s="174"/>
      <c r="C585" s="175"/>
      <c r="D585" s="175"/>
      <c r="E585" s="176" t="s">
        <v>22</v>
      </c>
      <c r="F585" s="281" t="s">
        <v>1079</v>
      </c>
      <c r="G585" s="282"/>
      <c r="H585" s="282"/>
      <c r="I585" s="282"/>
      <c r="J585" s="175"/>
      <c r="K585" s="177">
        <v>0.747</v>
      </c>
      <c r="L585" s="175"/>
      <c r="M585" s="175"/>
      <c r="N585" s="175"/>
      <c r="O585" s="175"/>
      <c r="P585" s="175"/>
      <c r="Q585" s="175"/>
      <c r="R585" s="178"/>
      <c r="T585" s="179"/>
      <c r="U585" s="175"/>
      <c r="V585" s="175"/>
      <c r="W585" s="175"/>
      <c r="X585" s="175"/>
      <c r="Y585" s="175"/>
      <c r="Z585" s="175"/>
      <c r="AA585" s="180"/>
      <c r="AT585" s="181" t="s">
        <v>279</v>
      </c>
      <c r="AU585" s="181" t="s">
        <v>108</v>
      </c>
      <c r="AV585" s="10" t="s">
        <v>108</v>
      </c>
      <c r="AW585" s="10" t="s">
        <v>40</v>
      </c>
      <c r="AX585" s="10" t="s">
        <v>85</v>
      </c>
      <c r="AY585" s="181" t="s">
        <v>271</v>
      </c>
    </row>
    <row r="586" spans="2:65" s="11" customFormat="1" ht="20.45" customHeight="1">
      <c r="B586" s="182"/>
      <c r="C586" s="183"/>
      <c r="D586" s="183"/>
      <c r="E586" s="184" t="s">
        <v>22</v>
      </c>
      <c r="F586" s="295" t="s">
        <v>281</v>
      </c>
      <c r="G586" s="296"/>
      <c r="H586" s="296"/>
      <c r="I586" s="296"/>
      <c r="J586" s="183"/>
      <c r="K586" s="185">
        <v>35.825000000000003</v>
      </c>
      <c r="L586" s="183"/>
      <c r="M586" s="183"/>
      <c r="N586" s="183"/>
      <c r="O586" s="183"/>
      <c r="P586" s="183"/>
      <c r="Q586" s="183"/>
      <c r="R586" s="186"/>
      <c r="T586" s="187"/>
      <c r="U586" s="183"/>
      <c r="V586" s="183"/>
      <c r="W586" s="183"/>
      <c r="X586" s="183"/>
      <c r="Y586" s="183"/>
      <c r="Z586" s="183"/>
      <c r="AA586" s="188"/>
      <c r="AT586" s="189" t="s">
        <v>279</v>
      </c>
      <c r="AU586" s="189" t="s">
        <v>108</v>
      </c>
      <c r="AV586" s="11" t="s">
        <v>282</v>
      </c>
      <c r="AW586" s="11" t="s">
        <v>40</v>
      </c>
      <c r="AX586" s="11" t="s">
        <v>85</v>
      </c>
      <c r="AY586" s="189" t="s">
        <v>271</v>
      </c>
    </row>
    <row r="587" spans="2:65" s="12" customFormat="1" ht="20.45" customHeight="1">
      <c r="B587" s="190"/>
      <c r="C587" s="191"/>
      <c r="D587" s="191"/>
      <c r="E587" s="192" t="s">
        <v>22</v>
      </c>
      <c r="F587" s="293" t="s">
        <v>283</v>
      </c>
      <c r="G587" s="294"/>
      <c r="H587" s="294"/>
      <c r="I587" s="294"/>
      <c r="J587" s="191"/>
      <c r="K587" s="193">
        <v>103.505</v>
      </c>
      <c r="L587" s="191"/>
      <c r="M587" s="191"/>
      <c r="N587" s="191"/>
      <c r="O587" s="191"/>
      <c r="P587" s="191"/>
      <c r="Q587" s="191"/>
      <c r="R587" s="194"/>
      <c r="T587" s="195"/>
      <c r="U587" s="191"/>
      <c r="V587" s="191"/>
      <c r="W587" s="191"/>
      <c r="X587" s="191"/>
      <c r="Y587" s="191"/>
      <c r="Z587" s="191"/>
      <c r="AA587" s="196"/>
      <c r="AT587" s="197" t="s">
        <v>279</v>
      </c>
      <c r="AU587" s="197" t="s">
        <v>108</v>
      </c>
      <c r="AV587" s="12" t="s">
        <v>276</v>
      </c>
      <c r="AW587" s="12" t="s">
        <v>40</v>
      </c>
      <c r="AX587" s="12" t="s">
        <v>90</v>
      </c>
      <c r="AY587" s="197" t="s">
        <v>271</v>
      </c>
    </row>
    <row r="588" spans="2:65" s="1" customFormat="1" ht="28.9" customHeight="1">
      <c r="B588" s="38"/>
      <c r="C588" s="167" t="s">
        <v>1080</v>
      </c>
      <c r="D588" s="167" t="s">
        <v>272</v>
      </c>
      <c r="E588" s="168" t="s">
        <v>1081</v>
      </c>
      <c r="F588" s="283" t="s">
        <v>1082</v>
      </c>
      <c r="G588" s="283"/>
      <c r="H588" s="283"/>
      <c r="I588" s="283"/>
      <c r="J588" s="169" t="s">
        <v>308</v>
      </c>
      <c r="K588" s="170">
        <v>60</v>
      </c>
      <c r="L588" s="272">
        <v>0</v>
      </c>
      <c r="M588" s="284"/>
      <c r="N588" s="273">
        <f>ROUND(L588*K588,1)</f>
        <v>0</v>
      </c>
      <c r="O588" s="273"/>
      <c r="P588" s="273"/>
      <c r="Q588" s="273"/>
      <c r="R588" s="40"/>
      <c r="T588" s="171" t="s">
        <v>22</v>
      </c>
      <c r="U588" s="47" t="s">
        <v>50</v>
      </c>
      <c r="V588" s="39"/>
      <c r="W588" s="172">
        <f>V588*K588</f>
        <v>0</v>
      </c>
      <c r="X588" s="172">
        <v>0</v>
      </c>
      <c r="Y588" s="172">
        <f>X588*K588</f>
        <v>0</v>
      </c>
      <c r="Z588" s="172">
        <v>0</v>
      </c>
      <c r="AA588" s="173">
        <f>Z588*K588</f>
        <v>0</v>
      </c>
      <c r="AR588" s="21" t="s">
        <v>276</v>
      </c>
      <c r="AT588" s="21" t="s">
        <v>272</v>
      </c>
      <c r="AU588" s="21" t="s">
        <v>108</v>
      </c>
      <c r="AY588" s="21" t="s">
        <v>271</v>
      </c>
      <c r="BE588" s="108">
        <f>IF(U588="základní",N588,0)</f>
        <v>0</v>
      </c>
      <c r="BF588" s="108">
        <f>IF(U588="snížená",N588,0)</f>
        <v>0</v>
      </c>
      <c r="BG588" s="108">
        <f>IF(U588="zákl. přenesená",N588,0)</f>
        <v>0</v>
      </c>
      <c r="BH588" s="108">
        <f>IF(U588="sníž. přenesená",N588,0)</f>
        <v>0</v>
      </c>
      <c r="BI588" s="108">
        <f>IF(U588="nulová",N588,0)</f>
        <v>0</v>
      </c>
      <c r="BJ588" s="21" t="s">
        <v>90</v>
      </c>
      <c r="BK588" s="108">
        <f>ROUND(L588*K588,1)</f>
        <v>0</v>
      </c>
      <c r="BL588" s="21" t="s">
        <v>276</v>
      </c>
      <c r="BM588" s="21" t="s">
        <v>1083</v>
      </c>
    </row>
    <row r="589" spans="2:65" s="10" customFormat="1" ht="28.9" customHeight="1">
      <c r="B589" s="174"/>
      <c r="C589" s="175"/>
      <c r="D589" s="175"/>
      <c r="E589" s="176" t="s">
        <v>169</v>
      </c>
      <c r="F589" s="287" t="s">
        <v>1084</v>
      </c>
      <c r="G589" s="288"/>
      <c r="H589" s="288"/>
      <c r="I589" s="288"/>
      <c r="J589" s="175"/>
      <c r="K589" s="177">
        <v>60</v>
      </c>
      <c r="L589" s="175"/>
      <c r="M589" s="175"/>
      <c r="N589" s="175"/>
      <c r="O589" s="175"/>
      <c r="P589" s="175"/>
      <c r="Q589" s="175"/>
      <c r="R589" s="178"/>
      <c r="T589" s="179"/>
      <c r="U589" s="175"/>
      <c r="V589" s="175"/>
      <c r="W589" s="175"/>
      <c r="X589" s="175"/>
      <c r="Y589" s="175"/>
      <c r="Z589" s="175"/>
      <c r="AA589" s="180"/>
      <c r="AT589" s="181" t="s">
        <v>279</v>
      </c>
      <c r="AU589" s="181" t="s">
        <v>108</v>
      </c>
      <c r="AV589" s="10" t="s">
        <v>108</v>
      </c>
      <c r="AW589" s="10" t="s">
        <v>40</v>
      </c>
      <c r="AX589" s="10" t="s">
        <v>90</v>
      </c>
      <c r="AY589" s="181" t="s">
        <v>271</v>
      </c>
    </row>
    <row r="590" spans="2:65" s="1" customFormat="1" ht="28.9" customHeight="1">
      <c r="B590" s="38"/>
      <c r="C590" s="167" t="s">
        <v>1085</v>
      </c>
      <c r="D590" s="167" t="s">
        <v>272</v>
      </c>
      <c r="E590" s="168" t="s">
        <v>1086</v>
      </c>
      <c r="F590" s="283" t="s">
        <v>1087</v>
      </c>
      <c r="G590" s="283"/>
      <c r="H590" s="283"/>
      <c r="I590" s="283"/>
      <c r="J590" s="169" t="s">
        <v>314</v>
      </c>
      <c r="K590" s="170">
        <v>0.6</v>
      </c>
      <c r="L590" s="272">
        <v>0</v>
      </c>
      <c r="M590" s="284"/>
      <c r="N590" s="273">
        <f>ROUND(L590*K590,1)</f>
        <v>0</v>
      </c>
      <c r="O590" s="273"/>
      <c r="P590" s="273"/>
      <c r="Q590" s="273"/>
      <c r="R590" s="40"/>
      <c r="T590" s="171" t="s">
        <v>22</v>
      </c>
      <c r="U590" s="47" t="s">
        <v>50</v>
      </c>
      <c r="V590" s="39"/>
      <c r="W590" s="172">
        <f>V590*K590</f>
        <v>0</v>
      </c>
      <c r="X590" s="172">
        <v>1.6372100000000001</v>
      </c>
      <c r="Y590" s="172">
        <f>X590*K590</f>
        <v>0.98232600000000003</v>
      </c>
      <c r="Z590" s="172">
        <v>0</v>
      </c>
      <c r="AA590" s="173">
        <f>Z590*K590</f>
        <v>0</v>
      </c>
      <c r="AR590" s="21" t="s">
        <v>276</v>
      </c>
      <c r="AT590" s="21" t="s">
        <v>272</v>
      </c>
      <c r="AU590" s="21" t="s">
        <v>108</v>
      </c>
      <c r="AY590" s="21" t="s">
        <v>271</v>
      </c>
      <c r="BE590" s="108">
        <f>IF(U590="základní",N590,0)</f>
        <v>0</v>
      </c>
      <c r="BF590" s="108">
        <f>IF(U590="snížená",N590,0)</f>
        <v>0</v>
      </c>
      <c r="BG590" s="108">
        <f>IF(U590="zákl. přenesená",N590,0)</f>
        <v>0</v>
      </c>
      <c r="BH590" s="108">
        <f>IF(U590="sníž. přenesená",N590,0)</f>
        <v>0</v>
      </c>
      <c r="BI590" s="108">
        <f>IF(U590="nulová",N590,0)</f>
        <v>0</v>
      </c>
      <c r="BJ590" s="21" t="s">
        <v>90</v>
      </c>
      <c r="BK590" s="108">
        <f>ROUND(L590*K590,1)</f>
        <v>0</v>
      </c>
      <c r="BL590" s="21" t="s">
        <v>276</v>
      </c>
      <c r="BM590" s="21" t="s">
        <v>1088</v>
      </c>
    </row>
    <row r="591" spans="2:65" s="10" customFormat="1" ht="20.45" customHeight="1">
      <c r="B591" s="174"/>
      <c r="C591" s="175"/>
      <c r="D591" s="175"/>
      <c r="E591" s="176" t="s">
        <v>22</v>
      </c>
      <c r="F591" s="287" t="s">
        <v>1089</v>
      </c>
      <c r="G591" s="288"/>
      <c r="H591" s="288"/>
      <c r="I591" s="288"/>
      <c r="J591" s="175"/>
      <c r="K591" s="177">
        <v>0.6</v>
      </c>
      <c r="L591" s="175"/>
      <c r="M591" s="175"/>
      <c r="N591" s="175"/>
      <c r="O591" s="175"/>
      <c r="P591" s="175"/>
      <c r="Q591" s="175"/>
      <c r="R591" s="178"/>
      <c r="T591" s="179"/>
      <c r="U591" s="175"/>
      <c r="V591" s="175"/>
      <c r="W591" s="175"/>
      <c r="X591" s="175"/>
      <c r="Y591" s="175"/>
      <c r="Z591" s="175"/>
      <c r="AA591" s="180"/>
      <c r="AT591" s="181" t="s">
        <v>279</v>
      </c>
      <c r="AU591" s="181" t="s">
        <v>108</v>
      </c>
      <c r="AV591" s="10" t="s">
        <v>108</v>
      </c>
      <c r="AW591" s="10" t="s">
        <v>40</v>
      </c>
      <c r="AX591" s="10" t="s">
        <v>90</v>
      </c>
      <c r="AY591" s="181" t="s">
        <v>271</v>
      </c>
    </row>
    <row r="592" spans="2:65" s="9" customFormat="1" ht="29.85" customHeight="1">
      <c r="B592" s="156"/>
      <c r="C592" s="157"/>
      <c r="D592" s="166" t="s">
        <v>226</v>
      </c>
      <c r="E592" s="166"/>
      <c r="F592" s="166"/>
      <c r="G592" s="166"/>
      <c r="H592" s="166"/>
      <c r="I592" s="166"/>
      <c r="J592" s="166"/>
      <c r="K592" s="166"/>
      <c r="L592" s="166"/>
      <c r="M592" s="166"/>
      <c r="N592" s="264">
        <f>BK592</f>
        <v>0</v>
      </c>
      <c r="O592" s="265"/>
      <c r="P592" s="265"/>
      <c r="Q592" s="265"/>
      <c r="R592" s="159"/>
      <c r="T592" s="160"/>
      <c r="U592" s="157"/>
      <c r="V592" s="157"/>
      <c r="W592" s="161">
        <f>SUM(W593:W597)</f>
        <v>0</v>
      </c>
      <c r="X592" s="157"/>
      <c r="Y592" s="161">
        <f>SUM(Y593:Y597)</f>
        <v>0</v>
      </c>
      <c r="Z592" s="157"/>
      <c r="AA592" s="162">
        <f>SUM(AA593:AA597)</f>
        <v>0</v>
      </c>
      <c r="AR592" s="163" t="s">
        <v>90</v>
      </c>
      <c r="AT592" s="164" t="s">
        <v>84</v>
      </c>
      <c r="AU592" s="164" t="s">
        <v>90</v>
      </c>
      <c r="AY592" s="163" t="s">
        <v>271</v>
      </c>
      <c r="BK592" s="165">
        <f>SUM(BK593:BK597)</f>
        <v>0</v>
      </c>
    </row>
    <row r="593" spans="2:65" s="1" customFormat="1" ht="40.15" customHeight="1">
      <c r="B593" s="38"/>
      <c r="C593" s="167" t="s">
        <v>1090</v>
      </c>
      <c r="D593" s="167" t="s">
        <v>272</v>
      </c>
      <c r="E593" s="168" t="s">
        <v>1091</v>
      </c>
      <c r="F593" s="283" t="s">
        <v>1092</v>
      </c>
      <c r="G593" s="283"/>
      <c r="H593" s="283"/>
      <c r="I593" s="283"/>
      <c r="J593" s="169" t="s">
        <v>360</v>
      </c>
      <c r="K593" s="170">
        <v>366.77199999999999</v>
      </c>
      <c r="L593" s="272">
        <v>0</v>
      </c>
      <c r="M593" s="284"/>
      <c r="N593" s="273">
        <f>ROUND(L593*K593,1)</f>
        <v>0</v>
      </c>
      <c r="O593" s="273"/>
      <c r="P593" s="273"/>
      <c r="Q593" s="273"/>
      <c r="R593" s="40"/>
      <c r="T593" s="171" t="s">
        <v>22</v>
      </c>
      <c r="U593" s="47" t="s">
        <v>50</v>
      </c>
      <c r="V593" s="39"/>
      <c r="W593" s="172">
        <f>V593*K593</f>
        <v>0</v>
      </c>
      <c r="X593" s="172">
        <v>0</v>
      </c>
      <c r="Y593" s="172">
        <f>X593*K593</f>
        <v>0</v>
      </c>
      <c r="Z593" s="172">
        <v>0</v>
      </c>
      <c r="AA593" s="173">
        <f>Z593*K593</f>
        <v>0</v>
      </c>
      <c r="AR593" s="21" t="s">
        <v>276</v>
      </c>
      <c r="AT593" s="21" t="s">
        <v>272</v>
      </c>
      <c r="AU593" s="21" t="s">
        <v>108</v>
      </c>
      <c r="AY593" s="21" t="s">
        <v>271</v>
      </c>
      <c r="BE593" s="108">
        <f>IF(U593="základní",N593,0)</f>
        <v>0</v>
      </c>
      <c r="BF593" s="108">
        <f>IF(U593="snížená",N593,0)</f>
        <v>0</v>
      </c>
      <c r="BG593" s="108">
        <f>IF(U593="zákl. přenesená",N593,0)</f>
        <v>0</v>
      </c>
      <c r="BH593" s="108">
        <f>IF(U593="sníž. přenesená",N593,0)</f>
        <v>0</v>
      </c>
      <c r="BI593" s="108">
        <f>IF(U593="nulová",N593,0)</f>
        <v>0</v>
      </c>
      <c r="BJ593" s="21" t="s">
        <v>90</v>
      </c>
      <c r="BK593" s="108">
        <f>ROUND(L593*K593,1)</f>
        <v>0</v>
      </c>
      <c r="BL593" s="21" t="s">
        <v>276</v>
      </c>
      <c r="BM593" s="21" t="s">
        <v>1093</v>
      </c>
    </row>
    <row r="594" spans="2:65" s="1" customFormat="1" ht="40.15" customHeight="1">
      <c r="B594" s="38"/>
      <c r="C594" s="167" t="s">
        <v>1094</v>
      </c>
      <c r="D594" s="167" t="s">
        <v>272</v>
      </c>
      <c r="E594" s="168" t="s">
        <v>1095</v>
      </c>
      <c r="F594" s="283" t="s">
        <v>1096</v>
      </c>
      <c r="G594" s="283"/>
      <c r="H594" s="283"/>
      <c r="I594" s="283"/>
      <c r="J594" s="169" t="s">
        <v>360</v>
      </c>
      <c r="K594" s="170">
        <v>366.77199999999999</v>
      </c>
      <c r="L594" s="272">
        <v>0</v>
      </c>
      <c r="M594" s="284"/>
      <c r="N594" s="273">
        <f>ROUND(L594*K594,1)</f>
        <v>0</v>
      </c>
      <c r="O594" s="273"/>
      <c r="P594" s="273"/>
      <c r="Q594" s="273"/>
      <c r="R594" s="40"/>
      <c r="T594" s="171" t="s">
        <v>22</v>
      </c>
      <c r="U594" s="47" t="s">
        <v>50</v>
      </c>
      <c r="V594" s="39"/>
      <c r="W594" s="172">
        <f>V594*K594</f>
        <v>0</v>
      </c>
      <c r="X594" s="172">
        <v>0</v>
      </c>
      <c r="Y594" s="172">
        <f>X594*K594</f>
        <v>0</v>
      </c>
      <c r="Z594" s="172">
        <v>0</v>
      </c>
      <c r="AA594" s="173">
        <f>Z594*K594</f>
        <v>0</v>
      </c>
      <c r="AR594" s="21" t="s">
        <v>276</v>
      </c>
      <c r="AT594" s="21" t="s">
        <v>272</v>
      </c>
      <c r="AU594" s="21" t="s">
        <v>108</v>
      </c>
      <c r="AY594" s="21" t="s">
        <v>271</v>
      </c>
      <c r="BE594" s="108">
        <f>IF(U594="základní",N594,0)</f>
        <v>0</v>
      </c>
      <c r="BF594" s="108">
        <f>IF(U594="snížená",N594,0)</f>
        <v>0</v>
      </c>
      <c r="BG594" s="108">
        <f>IF(U594="zákl. přenesená",N594,0)</f>
        <v>0</v>
      </c>
      <c r="BH594" s="108">
        <f>IF(U594="sníž. přenesená",N594,0)</f>
        <v>0</v>
      </c>
      <c r="BI594" s="108">
        <f>IF(U594="nulová",N594,0)</f>
        <v>0</v>
      </c>
      <c r="BJ594" s="21" t="s">
        <v>90</v>
      </c>
      <c r="BK594" s="108">
        <f>ROUND(L594*K594,1)</f>
        <v>0</v>
      </c>
      <c r="BL594" s="21" t="s">
        <v>276</v>
      </c>
      <c r="BM594" s="21" t="s">
        <v>1097</v>
      </c>
    </row>
    <row r="595" spans="2:65" s="1" customFormat="1" ht="28.9" customHeight="1">
      <c r="B595" s="38"/>
      <c r="C595" s="167" t="s">
        <v>1098</v>
      </c>
      <c r="D595" s="167" t="s">
        <v>272</v>
      </c>
      <c r="E595" s="168" t="s">
        <v>1099</v>
      </c>
      <c r="F595" s="283" t="s">
        <v>1100</v>
      </c>
      <c r="G595" s="283"/>
      <c r="H595" s="283"/>
      <c r="I595" s="283"/>
      <c r="J595" s="169" t="s">
        <v>360</v>
      </c>
      <c r="K595" s="170">
        <v>1467.088</v>
      </c>
      <c r="L595" s="272">
        <v>0</v>
      </c>
      <c r="M595" s="284"/>
      <c r="N595" s="273">
        <f>ROUND(L595*K595,1)</f>
        <v>0</v>
      </c>
      <c r="O595" s="273"/>
      <c r="P595" s="273"/>
      <c r="Q595" s="273"/>
      <c r="R595" s="40"/>
      <c r="T595" s="171" t="s">
        <v>22</v>
      </c>
      <c r="U595" s="47" t="s">
        <v>50</v>
      </c>
      <c r="V595" s="39"/>
      <c r="W595" s="172">
        <f>V595*K595</f>
        <v>0</v>
      </c>
      <c r="X595" s="172">
        <v>0</v>
      </c>
      <c r="Y595" s="172">
        <f>X595*K595</f>
        <v>0</v>
      </c>
      <c r="Z595" s="172">
        <v>0</v>
      </c>
      <c r="AA595" s="173">
        <f>Z595*K595</f>
        <v>0</v>
      </c>
      <c r="AR595" s="21" t="s">
        <v>276</v>
      </c>
      <c r="AT595" s="21" t="s">
        <v>272</v>
      </c>
      <c r="AU595" s="21" t="s">
        <v>108</v>
      </c>
      <c r="AY595" s="21" t="s">
        <v>271</v>
      </c>
      <c r="BE595" s="108">
        <f>IF(U595="základní",N595,0)</f>
        <v>0</v>
      </c>
      <c r="BF595" s="108">
        <f>IF(U595="snížená",N595,0)</f>
        <v>0</v>
      </c>
      <c r="BG595" s="108">
        <f>IF(U595="zákl. přenesená",N595,0)</f>
        <v>0</v>
      </c>
      <c r="BH595" s="108">
        <f>IF(U595="sníž. přenesená",N595,0)</f>
        <v>0</v>
      </c>
      <c r="BI595" s="108">
        <f>IF(U595="nulová",N595,0)</f>
        <v>0</v>
      </c>
      <c r="BJ595" s="21" t="s">
        <v>90</v>
      </c>
      <c r="BK595" s="108">
        <f>ROUND(L595*K595,1)</f>
        <v>0</v>
      </c>
      <c r="BL595" s="21" t="s">
        <v>276</v>
      </c>
      <c r="BM595" s="21" t="s">
        <v>1101</v>
      </c>
    </row>
    <row r="596" spans="2:65" s="1" customFormat="1" ht="28.9" customHeight="1">
      <c r="B596" s="38"/>
      <c r="C596" s="167" t="s">
        <v>1102</v>
      </c>
      <c r="D596" s="167" t="s">
        <v>272</v>
      </c>
      <c r="E596" s="168" t="s">
        <v>1103</v>
      </c>
      <c r="F596" s="283" t="s">
        <v>1104</v>
      </c>
      <c r="G596" s="283"/>
      <c r="H596" s="283"/>
      <c r="I596" s="283"/>
      <c r="J596" s="169" t="s">
        <v>360</v>
      </c>
      <c r="K596" s="170">
        <v>366.77199999999999</v>
      </c>
      <c r="L596" s="272">
        <v>0</v>
      </c>
      <c r="M596" s="284"/>
      <c r="N596" s="273">
        <f>ROUND(L596*K596,1)</f>
        <v>0</v>
      </c>
      <c r="O596" s="273"/>
      <c r="P596" s="273"/>
      <c r="Q596" s="273"/>
      <c r="R596" s="40"/>
      <c r="T596" s="171" t="s">
        <v>22</v>
      </c>
      <c r="U596" s="47" t="s">
        <v>50</v>
      </c>
      <c r="V596" s="39"/>
      <c r="W596" s="172">
        <f>V596*K596</f>
        <v>0</v>
      </c>
      <c r="X596" s="172">
        <v>0</v>
      </c>
      <c r="Y596" s="172">
        <f>X596*K596</f>
        <v>0</v>
      </c>
      <c r="Z596" s="172">
        <v>0</v>
      </c>
      <c r="AA596" s="173">
        <f>Z596*K596</f>
        <v>0</v>
      </c>
      <c r="AR596" s="21" t="s">
        <v>276</v>
      </c>
      <c r="AT596" s="21" t="s">
        <v>272</v>
      </c>
      <c r="AU596" s="21" t="s">
        <v>108</v>
      </c>
      <c r="AY596" s="21" t="s">
        <v>271</v>
      </c>
      <c r="BE596" s="108">
        <f>IF(U596="základní",N596,0)</f>
        <v>0</v>
      </c>
      <c r="BF596" s="108">
        <f>IF(U596="snížená",N596,0)</f>
        <v>0</v>
      </c>
      <c r="BG596" s="108">
        <f>IF(U596="zákl. přenesená",N596,0)</f>
        <v>0</v>
      </c>
      <c r="BH596" s="108">
        <f>IF(U596="sníž. přenesená",N596,0)</f>
        <v>0</v>
      </c>
      <c r="BI596" s="108">
        <f>IF(U596="nulová",N596,0)</f>
        <v>0</v>
      </c>
      <c r="BJ596" s="21" t="s">
        <v>90</v>
      </c>
      <c r="BK596" s="108">
        <f>ROUND(L596*K596,1)</f>
        <v>0</v>
      </c>
      <c r="BL596" s="21" t="s">
        <v>276</v>
      </c>
      <c r="BM596" s="21" t="s">
        <v>1105</v>
      </c>
    </row>
    <row r="597" spans="2:65" s="1" customFormat="1" ht="28.9" customHeight="1">
      <c r="B597" s="38"/>
      <c r="C597" s="167" t="s">
        <v>1106</v>
      </c>
      <c r="D597" s="167" t="s">
        <v>272</v>
      </c>
      <c r="E597" s="168" t="s">
        <v>1107</v>
      </c>
      <c r="F597" s="283" t="s">
        <v>1108</v>
      </c>
      <c r="G597" s="283"/>
      <c r="H597" s="283"/>
      <c r="I597" s="283"/>
      <c r="J597" s="169" t="s">
        <v>360</v>
      </c>
      <c r="K597" s="170">
        <v>366.77199999999999</v>
      </c>
      <c r="L597" s="272">
        <v>0</v>
      </c>
      <c r="M597" s="284"/>
      <c r="N597" s="273">
        <f>ROUND(L597*K597,1)</f>
        <v>0</v>
      </c>
      <c r="O597" s="273"/>
      <c r="P597" s="273"/>
      <c r="Q597" s="273"/>
      <c r="R597" s="40"/>
      <c r="T597" s="171" t="s">
        <v>22</v>
      </c>
      <c r="U597" s="47" t="s">
        <v>50</v>
      </c>
      <c r="V597" s="39"/>
      <c r="W597" s="172">
        <f>V597*K597</f>
        <v>0</v>
      </c>
      <c r="X597" s="172">
        <v>0</v>
      </c>
      <c r="Y597" s="172">
        <f>X597*K597</f>
        <v>0</v>
      </c>
      <c r="Z597" s="172">
        <v>0</v>
      </c>
      <c r="AA597" s="173">
        <f>Z597*K597</f>
        <v>0</v>
      </c>
      <c r="AR597" s="21" t="s">
        <v>276</v>
      </c>
      <c r="AT597" s="21" t="s">
        <v>272</v>
      </c>
      <c r="AU597" s="21" t="s">
        <v>108</v>
      </c>
      <c r="AY597" s="21" t="s">
        <v>271</v>
      </c>
      <c r="BE597" s="108">
        <f>IF(U597="základní",N597,0)</f>
        <v>0</v>
      </c>
      <c r="BF597" s="108">
        <f>IF(U597="snížená",N597,0)</f>
        <v>0</v>
      </c>
      <c r="BG597" s="108">
        <f>IF(U597="zákl. přenesená",N597,0)</f>
        <v>0</v>
      </c>
      <c r="BH597" s="108">
        <f>IF(U597="sníž. přenesená",N597,0)</f>
        <v>0</v>
      </c>
      <c r="BI597" s="108">
        <f>IF(U597="nulová",N597,0)</f>
        <v>0</v>
      </c>
      <c r="BJ597" s="21" t="s">
        <v>90</v>
      </c>
      <c r="BK597" s="108">
        <f>ROUND(L597*K597,1)</f>
        <v>0</v>
      </c>
      <c r="BL597" s="21" t="s">
        <v>276</v>
      </c>
      <c r="BM597" s="21" t="s">
        <v>1109</v>
      </c>
    </row>
    <row r="598" spans="2:65" s="9" customFormat="1" ht="29.85" customHeight="1">
      <c r="B598" s="156"/>
      <c r="C598" s="157"/>
      <c r="D598" s="166" t="s">
        <v>227</v>
      </c>
      <c r="E598" s="166"/>
      <c r="F598" s="166"/>
      <c r="G598" s="166"/>
      <c r="H598" s="166"/>
      <c r="I598" s="166"/>
      <c r="J598" s="166"/>
      <c r="K598" s="166"/>
      <c r="L598" s="166"/>
      <c r="M598" s="166"/>
      <c r="N598" s="262">
        <f>BK598</f>
        <v>0</v>
      </c>
      <c r="O598" s="263"/>
      <c r="P598" s="263"/>
      <c r="Q598" s="263"/>
      <c r="R598" s="159"/>
      <c r="T598" s="160"/>
      <c r="U598" s="157"/>
      <c r="V598" s="157"/>
      <c r="W598" s="161">
        <f>SUM(W599:W603)</f>
        <v>0</v>
      </c>
      <c r="X598" s="157"/>
      <c r="Y598" s="161">
        <f>SUM(Y599:Y603)</f>
        <v>0</v>
      </c>
      <c r="Z598" s="157"/>
      <c r="AA598" s="162">
        <f>SUM(AA599:AA603)</f>
        <v>0</v>
      </c>
      <c r="AR598" s="163" t="s">
        <v>90</v>
      </c>
      <c r="AT598" s="164" t="s">
        <v>84</v>
      </c>
      <c r="AU598" s="164" t="s">
        <v>90</v>
      </c>
      <c r="AY598" s="163" t="s">
        <v>271</v>
      </c>
      <c r="BK598" s="165">
        <f>SUM(BK599:BK603)</f>
        <v>0</v>
      </c>
    </row>
    <row r="599" spans="2:65" s="1" customFormat="1" ht="28.9" customHeight="1">
      <c r="B599" s="38"/>
      <c r="C599" s="167" t="s">
        <v>1110</v>
      </c>
      <c r="D599" s="167" t="s">
        <v>272</v>
      </c>
      <c r="E599" s="168" t="s">
        <v>1111</v>
      </c>
      <c r="F599" s="283" t="s">
        <v>1112</v>
      </c>
      <c r="G599" s="283"/>
      <c r="H599" s="283"/>
      <c r="I599" s="283"/>
      <c r="J599" s="169" t="s">
        <v>360</v>
      </c>
      <c r="K599" s="170">
        <v>46.758000000000003</v>
      </c>
      <c r="L599" s="272">
        <v>0</v>
      </c>
      <c r="M599" s="284"/>
      <c r="N599" s="273">
        <f>ROUND(L599*K599,1)</f>
        <v>0</v>
      </c>
      <c r="O599" s="273"/>
      <c r="P599" s="273"/>
      <c r="Q599" s="273"/>
      <c r="R599" s="40"/>
      <c r="T599" s="171" t="s">
        <v>22</v>
      </c>
      <c r="U599" s="47" t="s">
        <v>50</v>
      </c>
      <c r="V599" s="39"/>
      <c r="W599" s="172">
        <f>V599*K599</f>
        <v>0</v>
      </c>
      <c r="X599" s="172">
        <v>0</v>
      </c>
      <c r="Y599" s="172">
        <f>X599*K599</f>
        <v>0</v>
      </c>
      <c r="Z599" s="172">
        <v>0</v>
      </c>
      <c r="AA599" s="173">
        <f>Z599*K599</f>
        <v>0</v>
      </c>
      <c r="AR599" s="21" t="s">
        <v>276</v>
      </c>
      <c r="AT599" s="21" t="s">
        <v>272</v>
      </c>
      <c r="AU599" s="21" t="s">
        <v>108</v>
      </c>
      <c r="AY599" s="21" t="s">
        <v>271</v>
      </c>
      <c r="BE599" s="108">
        <f>IF(U599="základní",N599,0)</f>
        <v>0</v>
      </c>
      <c r="BF599" s="108">
        <f>IF(U599="snížená",N599,0)</f>
        <v>0</v>
      </c>
      <c r="BG599" s="108">
        <f>IF(U599="zákl. přenesená",N599,0)</f>
        <v>0</v>
      </c>
      <c r="BH599" s="108">
        <f>IF(U599="sníž. přenesená",N599,0)</f>
        <v>0</v>
      </c>
      <c r="BI599" s="108">
        <f>IF(U599="nulová",N599,0)</f>
        <v>0</v>
      </c>
      <c r="BJ599" s="21" t="s">
        <v>90</v>
      </c>
      <c r="BK599" s="108">
        <f>ROUND(L599*K599,1)</f>
        <v>0</v>
      </c>
      <c r="BL599" s="21" t="s">
        <v>276</v>
      </c>
      <c r="BM599" s="21" t="s">
        <v>1113</v>
      </c>
    </row>
    <row r="600" spans="2:65" s="13" customFormat="1" ht="20.45" customHeight="1">
      <c r="B600" s="198"/>
      <c r="C600" s="199"/>
      <c r="D600" s="199"/>
      <c r="E600" s="200" t="s">
        <v>22</v>
      </c>
      <c r="F600" s="285" t="s">
        <v>1114</v>
      </c>
      <c r="G600" s="286"/>
      <c r="H600" s="286"/>
      <c r="I600" s="286"/>
      <c r="J600" s="199"/>
      <c r="K600" s="201" t="s">
        <v>22</v>
      </c>
      <c r="L600" s="199"/>
      <c r="M600" s="199"/>
      <c r="N600" s="199"/>
      <c r="O600" s="199"/>
      <c r="P600" s="199"/>
      <c r="Q600" s="199"/>
      <c r="R600" s="202"/>
      <c r="T600" s="203"/>
      <c r="U600" s="199"/>
      <c r="V600" s="199"/>
      <c r="W600" s="199"/>
      <c r="X600" s="199"/>
      <c r="Y600" s="199"/>
      <c r="Z600" s="199"/>
      <c r="AA600" s="204"/>
      <c r="AT600" s="205" t="s">
        <v>279</v>
      </c>
      <c r="AU600" s="205" t="s">
        <v>108</v>
      </c>
      <c r="AV600" s="13" t="s">
        <v>90</v>
      </c>
      <c r="AW600" s="13" t="s">
        <v>40</v>
      </c>
      <c r="AX600" s="13" t="s">
        <v>85</v>
      </c>
      <c r="AY600" s="205" t="s">
        <v>271</v>
      </c>
    </row>
    <row r="601" spans="2:65" s="10" customFormat="1" ht="20.45" customHeight="1">
      <c r="B601" s="174"/>
      <c r="C601" s="175"/>
      <c r="D601" s="175"/>
      <c r="E601" s="176" t="s">
        <v>22</v>
      </c>
      <c r="F601" s="281" t="s">
        <v>1115</v>
      </c>
      <c r="G601" s="282"/>
      <c r="H601" s="282"/>
      <c r="I601" s="282"/>
      <c r="J601" s="175"/>
      <c r="K601" s="177">
        <v>46.758000000000003</v>
      </c>
      <c r="L601" s="175"/>
      <c r="M601" s="175"/>
      <c r="N601" s="175"/>
      <c r="O601" s="175"/>
      <c r="P601" s="175"/>
      <c r="Q601" s="175"/>
      <c r="R601" s="178"/>
      <c r="T601" s="179"/>
      <c r="U601" s="175"/>
      <c r="V601" s="175"/>
      <c r="W601" s="175"/>
      <c r="X601" s="175"/>
      <c r="Y601" s="175"/>
      <c r="Z601" s="175"/>
      <c r="AA601" s="180"/>
      <c r="AT601" s="181" t="s">
        <v>279</v>
      </c>
      <c r="AU601" s="181" t="s">
        <v>108</v>
      </c>
      <c r="AV601" s="10" t="s">
        <v>108</v>
      </c>
      <c r="AW601" s="10" t="s">
        <v>40</v>
      </c>
      <c r="AX601" s="10" t="s">
        <v>90</v>
      </c>
      <c r="AY601" s="181" t="s">
        <v>271</v>
      </c>
    </row>
    <row r="602" spans="2:65" s="1" customFormat="1" ht="40.15" customHeight="1">
      <c r="B602" s="38"/>
      <c r="C602" s="167" t="s">
        <v>1116</v>
      </c>
      <c r="D602" s="167" t="s">
        <v>272</v>
      </c>
      <c r="E602" s="168" t="s">
        <v>1117</v>
      </c>
      <c r="F602" s="283" t="s">
        <v>1118</v>
      </c>
      <c r="G602" s="283"/>
      <c r="H602" s="283"/>
      <c r="I602" s="283"/>
      <c r="J602" s="169" t="s">
        <v>360</v>
      </c>
      <c r="K602" s="170">
        <v>151.46600000000001</v>
      </c>
      <c r="L602" s="272">
        <v>0</v>
      </c>
      <c r="M602" s="284"/>
      <c r="N602" s="273">
        <f>ROUND(L602*K602,1)</f>
        <v>0</v>
      </c>
      <c r="O602" s="273"/>
      <c r="P602" s="273"/>
      <c r="Q602" s="273"/>
      <c r="R602" s="40"/>
      <c r="T602" s="171" t="s">
        <v>22</v>
      </c>
      <c r="U602" s="47" t="s">
        <v>50</v>
      </c>
      <c r="V602" s="39"/>
      <c r="W602" s="172">
        <f>V602*K602</f>
        <v>0</v>
      </c>
      <c r="X602" s="172">
        <v>0</v>
      </c>
      <c r="Y602" s="172">
        <f>X602*K602</f>
        <v>0</v>
      </c>
      <c r="Z602" s="172">
        <v>0</v>
      </c>
      <c r="AA602" s="173">
        <f>Z602*K602</f>
        <v>0</v>
      </c>
      <c r="AR602" s="21" t="s">
        <v>276</v>
      </c>
      <c r="AT602" s="21" t="s">
        <v>272</v>
      </c>
      <c r="AU602" s="21" t="s">
        <v>108</v>
      </c>
      <c r="AY602" s="21" t="s">
        <v>271</v>
      </c>
      <c r="BE602" s="108">
        <f>IF(U602="základní",N602,0)</f>
        <v>0</v>
      </c>
      <c r="BF602" s="108">
        <f>IF(U602="snížená",N602,0)</f>
        <v>0</v>
      </c>
      <c r="BG602" s="108">
        <f>IF(U602="zákl. přenesená",N602,0)</f>
        <v>0</v>
      </c>
      <c r="BH602" s="108">
        <f>IF(U602="sníž. přenesená",N602,0)</f>
        <v>0</v>
      </c>
      <c r="BI602" s="108">
        <f>IF(U602="nulová",N602,0)</f>
        <v>0</v>
      </c>
      <c r="BJ602" s="21" t="s">
        <v>90</v>
      </c>
      <c r="BK602" s="108">
        <f>ROUND(L602*K602,1)</f>
        <v>0</v>
      </c>
      <c r="BL602" s="21" t="s">
        <v>276</v>
      </c>
      <c r="BM602" s="21" t="s">
        <v>1119</v>
      </c>
    </row>
    <row r="603" spans="2:65" s="10" customFormat="1" ht="20.45" customHeight="1">
      <c r="B603" s="174"/>
      <c r="C603" s="175"/>
      <c r="D603" s="175"/>
      <c r="E603" s="176" t="s">
        <v>189</v>
      </c>
      <c r="F603" s="287" t="s">
        <v>1120</v>
      </c>
      <c r="G603" s="288"/>
      <c r="H603" s="288"/>
      <c r="I603" s="288"/>
      <c r="J603" s="175"/>
      <c r="K603" s="177">
        <v>151.46600000000001</v>
      </c>
      <c r="L603" s="175"/>
      <c r="M603" s="175"/>
      <c r="N603" s="175"/>
      <c r="O603" s="175"/>
      <c r="P603" s="175"/>
      <c r="Q603" s="175"/>
      <c r="R603" s="178"/>
      <c r="T603" s="179"/>
      <c r="U603" s="175"/>
      <c r="V603" s="175"/>
      <c r="W603" s="175"/>
      <c r="X603" s="175"/>
      <c r="Y603" s="175"/>
      <c r="Z603" s="175"/>
      <c r="AA603" s="180"/>
      <c r="AT603" s="181" t="s">
        <v>279</v>
      </c>
      <c r="AU603" s="181" t="s">
        <v>108</v>
      </c>
      <c r="AV603" s="10" t="s">
        <v>108</v>
      </c>
      <c r="AW603" s="10" t="s">
        <v>40</v>
      </c>
      <c r="AX603" s="10" t="s">
        <v>90</v>
      </c>
      <c r="AY603" s="181" t="s">
        <v>271</v>
      </c>
    </row>
    <row r="604" spans="2:65" s="9" customFormat="1" ht="37.35" customHeight="1">
      <c r="B604" s="156"/>
      <c r="C604" s="157"/>
      <c r="D604" s="158" t="s">
        <v>228</v>
      </c>
      <c r="E604" s="158"/>
      <c r="F604" s="158"/>
      <c r="G604" s="158"/>
      <c r="H604" s="158"/>
      <c r="I604" s="158"/>
      <c r="J604" s="158"/>
      <c r="K604" s="158"/>
      <c r="L604" s="158"/>
      <c r="M604" s="158"/>
      <c r="N604" s="276">
        <f>BK604</f>
        <v>0</v>
      </c>
      <c r="O604" s="277"/>
      <c r="P604" s="277"/>
      <c r="Q604" s="277"/>
      <c r="R604" s="159"/>
      <c r="T604" s="160"/>
      <c r="U604" s="157"/>
      <c r="V604" s="157"/>
      <c r="W604" s="161">
        <f>W605+W642+W696+W739+W752+W769+W822</f>
        <v>0</v>
      </c>
      <c r="X604" s="157"/>
      <c r="Y604" s="161">
        <f>Y605+Y642+Y696+Y739+Y752+Y769+Y822</f>
        <v>13.6152961</v>
      </c>
      <c r="Z604" s="157"/>
      <c r="AA604" s="162">
        <f>AA605+AA642+AA696+AA739+AA752+AA769+AA822</f>
        <v>18.017375000000001</v>
      </c>
      <c r="AR604" s="163" t="s">
        <v>108</v>
      </c>
      <c r="AT604" s="164" t="s">
        <v>84</v>
      </c>
      <c r="AU604" s="164" t="s">
        <v>85</v>
      </c>
      <c r="AY604" s="163" t="s">
        <v>271</v>
      </c>
      <c r="BK604" s="165">
        <f>BK605+BK642+BK696+BK739+BK752+BK769+BK822</f>
        <v>0</v>
      </c>
    </row>
    <row r="605" spans="2:65" s="9" customFormat="1" ht="19.899999999999999" customHeight="1">
      <c r="B605" s="156"/>
      <c r="C605" s="157"/>
      <c r="D605" s="166" t="s">
        <v>229</v>
      </c>
      <c r="E605" s="166"/>
      <c r="F605" s="166"/>
      <c r="G605" s="166"/>
      <c r="H605" s="166"/>
      <c r="I605" s="166"/>
      <c r="J605" s="166"/>
      <c r="K605" s="166"/>
      <c r="L605" s="166"/>
      <c r="M605" s="166"/>
      <c r="N605" s="264">
        <f>BK605</f>
        <v>0</v>
      </c>
      <c r="O605" s="265"/>
      <c r="P605" s="265"/>
      <c r="Q605" s="265"/>
      <c r="R605" s="159"/>
      <c r="T605" s="160"/>
      <c r="U605" s="157"/>
      <c r="V605" s="157"/>
      <c r="W605" s="161">
        <f>SUM(W606:W641)</f>
        <v>0</v>
      </c>
      <c r="X605" s="157"/>
      <c r="Y605" s="161">
        <f>SUM(Y606:Y641)</f>
        <v>0.87530299999999994</v>
      </c>
      <c r="Z605" s="157"/>
      <c r="AA605" s="162">
        <f>SUM(AA606:AA641)</f>
        <v>0</v>
      </c>
      <c r="AR605" s="163" t="s">
        <v>108</v>
      </c>
      <c r="AT605" s="164" t="s">
        <v>84</v>
      </c>
      <c r="AU605" s="164" t="s">
        <v>90</v>
      </c>
      <c r="AY605" s="163" t="s">
        <v>271</v>
      </c>
      <c r="BK605" s="165">
        <f>SUM(BK606:BK641)</f>
        <v>0</v>
      </c>
    </row>
    <row r="606" spans="2:65" s="1" customFormat="1" ht="40.15" customHeight="1">
      <c r="B606" s="38"/>
      <c r="C606" s="167" t="s">
        <v>1121</v>
      </c>
      <c r="D606" s="167" t="s">
        <v>272</v>
      </c>
      <c r="E606" s="168" t="s">
        <v>1122</v>
      </c>
      <c r="F606" s="283" t="s">
        <v>1123</v>
      </c>
      <c r="G606" s="283"/>
      <c r="H606" s="283"/>
      <c r="I606" s="283"/>
      <c r="J606" s="169" t="s">
        <v>275</v>
      </c>
      <c r="K606" s="170">
        <v>567.12699999999995</v>
      </c>
      <c r="L606" s="272">
        <v>0</v>
      </c>
      <c r="M606" s="284"/>
      <c r="N606" s="273">
        <f>ROUND(L606*K606,1)</f>
        <v>0</v>
      </c>
      <c r="O606" s="273"/>
      <c r="P606" s="273"/>
      <c r="Q606" s="273"/>
      <c r="R606" s="40"/>
      <c r="T606" s="171" t="s">
        <v>22</v>
      </c>
      <c r="U606" s="47" t="s">
        <v>50</v>
      </c>
      <c r="V606" s="39"/>
      <c r="W606" s="172">
        <f>V606*K606</f>
        <v>0</v>
      </c>
      <c r="X606" s="172">
        <v>0</v>
      </c>
      <c r="Y606" s="172">
        <f>X606*K606</f>
        <v>0</v>
      </c>
      <c r="Z606" s="172">
        <v>0</v>
      </c>
      <c r="AA606" s="173">
        <f>Z606*K606</f>
        <v>0</v>
      </c>
      <c r="AR606" s="21" t="s">
        <v>357</v>
      </c>
      <c r="AT606" s="21" t="s">
        <v>272</v>
      </c>
      <c r="AU606" s="21" t="s">
        <v>108</v>
      </c>
      <c r="AY606" s="21" t="s">
        <v>271</v>
      </c>
      <c r="BE606" s="108">
        <f>IF(U606="základní",N606,0)</f>
        <v>0</v>
      </c>
      <c r="BF606" s="108">
        <f>IF(U606="snížená",N606,0)</f>
        <v>0</v>
      </c>
      <c r="BG606" s="108">
        <f>IF(U606="zákl. přenesená",N606,0)</f>
        <v>0</v>
      </c>
      <c r="BH606" s="108">
        <f>IF(U606="sníž. přenesená",N606,0)</f>
        <v>0</v>
      </c>
      <c r="BI606" s="108">
        <f>IF(U606="nulová",N606,0)</f>
        <v>0</v>
      </c>
      <c r="BJ606" s="21" t="s">
        <v>90</v>
      </c>
      <c r="BK606" s="108">
        <f>ROUND(L606*K606,1)</f>
        <v>0</v>
      </c>
      <c r="BL606" s="21" t="s">
        <v>357</v>
      </c>
      <c r="BM606" s="21" t="s">
        <v>1124</v>
      </c>
    </row>
    <row r="607" spans="2:65" s="13" customFormat="1" ht="28.9" customHeight="1">
      <c r="B607" s="198"/>
      <c r="C607" s="199"/>
      <c r="D607" s="199"/>
      <c r="E607" s="200" t="s">
        <v>22</v>
      </c>
      <c r="F607" s="285" t="s">
        <v>1125</v>
      </c>
      <c r="G607" s="286"/>
      <c r="H607" s="286"/>
      <c r="I607" s="286"/>
      <c r="J607" s="199"/>
      <c r="K607" s="201" t="s">
        <v>22</v>
      </c>
      <c r="L607" s="199"/>
      <c r="M607" s="199"/>
      <c r="N607" s="199"/>
      <c r="O607" s="199"/>
      <c r="P607" s="199"/>
      <c r="Q607" s="199"/>
      <c r="R607" s="202"/>
      <c r="T607" s="203"/>
      <c r="U607" s="199"/>
      <c r="V607" s="199"/>
      <c r="W607" s="199"/>
      <c r="X607" s="199"/>
      <c r="Y607" s="199"/>
      <c r="Z607" s="199"/>
      <c r="AA607" s="204"/>
      <c r="AT607" s="205" t="s">
        <v>279</v>
      </c>
      <c r="AU607" s="205" t="s">
        <v>108</v>
      </c>
      <c r="AV607" s="13" t="s">
        <v>90</v>
      </c>
      <c r="AW607" s="13" t="s">
        <v>40</v>
      </c>
      <c r="AX607" s="13" t="s">
        <v>85</v>
      </c>
      <c r="AY607" s="205" t="s">
        <v>271</v>
      </c>
    </row>
    <row r="608" spans="2:65" s="10" customFormat="1" ht="20.45" customHeight="1">
      <c r="B608" s="174"/>
      <c r="C608" s="175"/>
      <c r="D608" s="175"/>
      <c r="E608" s="176" t="s">
        <v>22</v>
      </c>
      <c r="F608" s="281" t="s">
        <v>1126</v>
      </c>
      <c r="G608" s="282"/>
      <c r="H608" s="282"/>
      <c r="I608" s="282"/>
      <c r="J608" s="175"/>
      <c r="K608" s="177">
        <v>8.94</v>
      </c>
      <c r="L608" s="175"/>
      <c r="M608" s="175"/>
      <c r="N608" s="175"/>
      <c r="O608" s="175"/>
      <c r="P608" s="175"/>
      <c r="Q608" s="175"/>
      <c r="R608" s="178"/>
      <c r="T608" s="179"/>
      <c r="U608" s="175"/>
      <c r="V608" s="175"/>
      <c r="W608" s="175"/>
      <c r="X608" s="175"/>
      <c r="Y608" s="175"/>
      <c r="Z608" s="175"/>
      <c r="AA608" s="180"/>
      <c r="AT608" s="181" t="s">
        <v>279</v>
      </c>
      <c r="AU608" s="181" t="s">
        <v>108</v>
      </c>
      <c r="AV608" s="10" t="s">
        <v>108</v>
      </c>
      <c r="AW608" s="10" t="s">
        <v>40</v>
      </c>
      <c r="AX608" s="10" t="s">
        <v>85</v>
      </c>
      <c r="AY608" s="181" t="s">
        <v>271</v>
      </c>
    </row>
    <row r="609" spans="2:65" s="10" customFormat="1" ht="20.45" customHeight="1">
      <c r="B609" s="174"/>
      <c r="C609" s="175"/>
      <c r="D609" s="175"/>
      <c r="E609" s="176" t="s">
        <v>22</v>
      </c>
      <c r="F609" s="281" t="s">
        <v>1127</v>
      </c>
      <c r="G609" s="282"/>
      <c r="H609" s="282"/>
      <c r="I609" s="282"/>
      <c r="J609" s="175"/>
      <c r="K609" s="177">
        <v>10.86</v>
      </c>
      <c r="L609" s="175"/>
      <c r="M609" s="175"/>
      <c r="N609" s="175"/>
      <c r="O609" s="175"/>
      <c r="P609" s="175"/>
      <c r="Q609" s="175"/>
      <c r="R609" s="178"/>
      <c r="T609" s="179"/>
      <c r="U609" s="175"/>
      <c r="V609" s="175"/>
      <c r="W609" s="175"/>
      <c r="X609" s="175"/>
      <c r="Y609" s="175"/>
      <c r="Z609" s="175"/>
      <c r="AA609" s="180"/>
      <c r="AT609" s="181" t="s">
        <v>279</v>
      </c>
      <c r="AU609" s="181" t="s">
        <v>108</v>
      </c>
      <c r="AV609" s="10" t="s">
        <v>108</v>
      </c>
      <c r="AW609" s="10" t="s">
        <v>40</v>
      </c>
      <c r="AX609" s="10" t="s">
        <v>85</v>
      </c>
      <c r="AY609" s="181" t="s">
        <v>271</v>
      </c>
    </row>
    <row r="610" spans="2:65" s="10" customFormat="1" ht="20.45" customHeight="1">
      <c r="B610" s="174"/>
      <c r="C610" s="175"/>
      <c r="D610" s="175"/>
      <c r="E610" s="176" t="s">
        <v>22</v>
      </c>
      <c r="F610" s="281" t="s">
        <v>1128</v>
      </c>
      <c r="G610" s="282"/>
      <c r="H610" s="282"/>
      <c r="I610" s="282"/>
      <c r="J610" s="175"/>
      <c r="K610" s="177">
        <v>7.46</v>
      </c>
      <c r="L610" s="175"/>
      <c r="M610" s="175"/>
      <c r="N610" s="175"/>
      <c r="O610" s="175"/>
      <c r="P610" s="175"/>
      <c r="Q610" s="175"/>
      <c r="R610" s="178"/>
      <c r="T610" s="179"/>
      <c r="U610" s="175"/>
      <c r="V610" s="175"/>
      <c r="W610" s="175"/>
      <c r="X610" s="175"/>
      <c r="Y610" s="175"/>
      <c r="Z610" s="175"/>
      <c r="AA610" s="180"/>
      <c r="AT610" s="181" t="s">
        <v>279</v>
      </c>
      <c r="AU610" s="181" t="s">
        <v>108</v>
      </c>
      <c r="AV610" s="10" t="s">
        <v>108</v>
      </c>
      <c r="AW610" s="10" t="s">
        <v>40</v>
      </c>
      <c r="AX610" s="10" t="s">
        <v>85</v>
      </c>
      <c r="AY610" s="181" t="s">
        <v>271</v>
      </c>
    </row>
    <row r="611" spans="2:65" s="10" customFormat="1" ht="20.45" customHeight="1">
      <c r="B611" s="174"/>
      <c r="C611" s="175"/>
      <c r="D611" s="175"/>
      <c r="E611" s="176" t="s">
        <v>22</v>
      </c>
      <c r="F611" s="281" t="s">
        <v>1129</v>
      </c>
      <c r="G611" s="282"/>
      <c r="H611" s="282"/>
      <c r="I611" s="282"/>
      <c r="J611" s="175"/>
      <c r="K611" s="177">
        <v>9.84</v>
      </c>
      <c r="L611" s="175"/>
      <c r="M611" s="175"/>
      <c r="N611" s="175"/>
      <c r="O611" s="175"/>
      <c r="P611" s="175"/>
      <c r="Q611" s="175"/>
      <c r="R611" s="178"/>
      <c r="T611" s="179"/>
      <c r="U611" s="175"/>
      <c r="V611" s="175"/>
      <c r="W611" s="175"/>
      <c r="X611" s="175"/>
      <c r="Y611" s="175"/>
      <c r="Z611" s="175"/>
      <c r="AA611" s="180"/>
      <c r="AT611" s="181" t="s">
        <v>279</v>
      </c>
      <c r="AU611" s="181" t="s">
        <v>108</v>
      </c>
      <c r="AV611" s="10" t="s">
        <v>108</v>
      </c>
      <c r="AW611" s="10" t="s">
        <v>40</v>
      </c>
      <c r="AX611" s="10" t="s">
        <v>85</v>
      </c>
      <c r="AY611" s="181" t="s">
        <v>271</v>
      </c>
    </row>
    <row r="612" spans="2:65" s="10" customFormat="1" ht="20.45" customHeight="1">
      <c r="B612" s="174"/>
      <c r="C612" s="175"/>
      <c r="D612" s="175"/>
      <c r="E612" s="176" t="s">
        <v>22</v>
      </c>
      <c r="F612" s="281" t="s">
        <v>1130</v>
      </c>
      <c r="G612" s="282"/>
      <c r="H612" s="282"/>
      <c r="I612" s="282"/>
      <c r="J612" s="175"/>
      <c r="K612" s="177">
        <v>9.26</v>
      </c>
      <c r="L612" s="175"/>
      <c r="M612" s="175"/>
      <c r="N612" s="175"/>
      <c r="O612" s="175"/>
      <c r="P612" s="175"/>
      <c r="Q612" s="175"/>
      <c r="R612" s="178"/>
      <c r="T612" s="179"/>
      <c r="U612" s="175"/>
      <c r="V612" s="175"/>
      <c r="W612" s="175"/>
      <c r="X612" s="175"/>
      <c r="Y612" s="175"/>
      <c r="Z612" s="175"/>
      <c r="AA612" s="180"/>
      <c r="AT612" s="181" t="s">
        <v>279</v>
      </c>
      <c r="AU612" s="181" t="s">
        <v>108</v>
      </c>
      <c r="AV612" s="10" t="s">
        <v>108</v>
      </c>
      <c r="AW612" s="10" t="s">
        <v>40</v>
      </c>
      <c r="AX612" s="10" t="s">
        <v>85</v>
      </c>
      <c r="AY612" s="181" t="s">
        <v>271</v>
      </c>
    </row>
    <row r="613" spans="2:65" s="10" customFormat="1" ht="20.45" customHeight="1">
      <c r="B613" s="174"/>
      <c r="C613" s="175"/>
      <c r="D613" s="175"/>
      <c r="E613" s="176" t="s">
        <v>22</v>
      </c>
      <c r="F613" s="281" t="s">
        <v>1131</v>
      </c>
      <c r="G613" s="282"/>
      <c r="H613" s="282"/>
      <c r="I613" s="282"/>
      <c r="J613" s="175"/>
      <c r="K613" s="177">
        <v>4.16</v>
      </c>
      <c r="L613" s="175"/>
      <c r="M613" s="175"/>
      <c r="N613" s="175"/>
      <c r="O613" s="175"/>
      <c r="P613" s="175"/>
      <c r="Q613" s="175"/>
      <c r="R613" s="178"/>
      <c r="T613" s="179"/>
      <c r="U613" s="175"/>
      <c r="V613" s="175"/>
      <c r="W613" s="175"/>
      <c r="X613" s="175"/>
      <c r="Y613" s="175"/>
      <c r="Z613" s="175"/>
      <c r="AA613" s="180"/>
      <c r="AT613" s="181" t="s">
        <v>279</v>
      </c>
      <c r="AU613" s="181" t="s">
        <v>108</v>
      </c>
      <c r="AV613" s="10" t="s">
        <v>108</v>
      </c>
      <c r="AW613" s="10" t="s">
        <v>40</v>
      </c>
      <c r="AX613" s="10" t="s">
        <v>85</v>
      </c>
      <c r="AY613" s="181" t="s">
        <v>271</v>
      </c>
    </row>
    <row r="614" spans="2:65" s="10" customFormat="1" ht="20.45" customHeight="1">
      <c r="B614" s="174"/>
      <c r="C614" s="175"/>
      <c r="D614" s="175"/>
      <c r="E614" s="176" t="s">
        <v>22</v>
      </c>
      <c r="F614" s="281" t="s">
        <v>1132</v>
      </c>
      <c r="G614" s="282"/>
      <c r="H614" s="282"/>
      <c r="I614" s="282"/>
      <c r="J614" s="175"/>
      <c r="K614" s="177">
        <v>4.194</v>
      </c>
      <c r="L614" s="175"/>
      <c r="M614" s="175"/>
      <c r="N614" s="175"/>
      <c r="O614" s="175"/>
      <c r="P614" s="175"/>
      <c r="Q614" s="175"/>
      <c r="R614" s="178"/>
      <c r="T614" s="179"/>
      <c r="U614" s="175"/>
      <c r="V614" s="175"/>
      <c r="W614" s="175"/>
      <c r="X614" s="175"/>
      <c r="Y614" s="175"/>
      <c r="Z614" s="175"/>
      <c r="AA614" s="180"/>
      <c r="AT614" s="181" t="s">
        <v>279</v>
      </c>
      <c r="AU614" s="181" t="s">
        <v>108</v>
      </c>
      <c r="AV614" s="10" t="s">
        <v>108</v>
      </c>
      <c r="AW614" s="10" t="s">
        <v>40</v>
      </c>
      <c r="AX614" s="10" t="s">
        <v>85</v>
      </c>
      <c r="AY614" s="181" t="s">
        <v>271</v>
      </c>
    </row>
    <row r="615" spans="2:65" s="12" customFormat="1" ht="20.45" customHeight="1">
      <c r="B615" s="190"/>
      <c r="C615" s="191"/>
      <c r="D615" s="191"/>
      <c r="E615" s="192" t="s">
        <v>128</v>
      </c>
      <c r="F615" s="293" t="s">
        <v>283</v>
      </c>
      <c r="G615" s="294"/>
      <c r="H615" s="294"/>
      <c r="I615" s="294"/>
      <c r="J615" s="191"/>
      <c r="K615" s="193">
        <v>54.713999999999999</v>
      </c>
      <c r="L615" s="191"/>
      <c r="M615" s="191"/>
      <c r="N615" s="191"/>
      <c r="O615" s="191"/>
      <c r="P615" s="191"/>
      <c r="Q615" s="191"/>
      <c r="R615" s="194"/>
      <c r="T615" s="195"/>
      <c r="U615" s="191"/>
      <c r="V615" s="191"/>
      <c r="W615" s="191"/>
      <c r="X615" s="191"/>
      <c r="Y615" s="191"/>
      <c r="Z615" s="191"/>
      <c r="AA615" s="196"/>
      <c r="AT615" s="197" t="s">
        <v>279</v>
      </c>
      <c r="AU615" s="197" t="s">
        <v>108</v>
      </c>
      <c r="AV615" s="12" t="s">
        <v>276</v>
      </c>
      <c r="AW615" s="12" t="s">
        <v>40</v>
      </c>
      <c r="AX615" s="12" t="s">
        <v>85</v>
      </c>
      <c r="AY615" s="197" t="s">
        <v>271</v>
      </c>
    </row>
    <row r="616" spans="2:65" s="13" customFormat="1" ht="28.9" customHeight="1">
      <c r="B616" s="198"/>
      <c r="C616" s="199"/>
      <c r="D616" s="199"/>
      <c r="E616" s="200" t="s">
        <v>22</v>
      </c>
      <c r="F616" s="279" t="s">
        <v>1133</v>
      </c>
      <c r="G616" s="280"/>
      <c r="H616" s="280"/>
      <c r="I616" s="280"/>
      <c r="J616" s="199"/>
      <c r="K616" s="201" t="s">
        <v>22</v>
      </c>
      <c r="L616" s="199"/>
      <c r="M616" s="199"/>
      <c r="N616" s="199"/>
      <c r="O616" s="199"/>
      <c r="P616" s="199"/>
      <c r="Q616" s="199"/>
      <c r="R616" s="202"/>
      <c r="T616" s="203"/>
      <c r="U616" s="199"/>
      <c r="V616" s="199"/>
      <c r="W616" s="199"/>
      <c r="X616" s="199"/>
      <c r="Y616" s="199"/>
      <c r="Z616" s="199"/>
      <c r="AA616" s="204"/>
      <c r="AT616" s="205" t="s">
        <v>279</v>
      </c>
      <c r="AU616" s="205" t="s">
        <v>108</v>
      </c>
      <c r="AV616" s="13" t="s">
        <v>90</v>
      </c>
      <c r="AW616" s="13" t="s">
        <v>40</v>
      </c>
      <c r="AX616" s="13" t="s">
        <v>85</v>
      </c>
      <c r="AY616" s="205" t="s">
        <v>271</v>
      </c>
    </row>
    <row r="617" spans="2:65" s="10" customFormat="1" ht="20.45" customHeight="1">
      <c r="B617" s="174"/>
      <c r="C617" s="175"/>
      <c r="D617" s="175"/>
      <c r="E617" s="176" t="s">
        <v>22</v>
      </c>
      <c r="F617" s="281" t="s">
        <v>1134</v>
      </c>
      <c r="G617" s="282"/>
      <c r="H617" s="282"/>
      <c r="I617" s="282"/>
      <c r="J617" s="175"/>
      <c r="K617" s="177">
        <v>8.2070000000000007</v>
      </c>
      <c r="L617" s="175"/>
      <c r="M617" s="175"/>
      <c r="N617" s="175"/>
      <c r="O617" s="175"/>
      <c r="P617" s="175"/>
      <c r="Q617" s="175"/>
      <c r="R617" s="178"/>
      <c r="T617" s="179"/>
      <c r="U617" s="175"/>
      <c r="V617" s="175"/>
      <c r="W617" s="175"/>
      <c r="X617" s="175"/>
      <c r="Y617" s="175"/>
      <c r="Z617" s="175"/>
      <c r="AA617" s="180"/>
      <c r="AT617" s="181" t="s">
        <v>279</v>
      </c>
      <c r="AU617" s="181" t="s">
        <v>108</v>
      </c>
      <c r="AV617" s="10" t="s">
        <v>108</v>
      </c>
      <c r="AW617" s="10" t="s">
        <v>40</v>
      </c>
      <c r="AX617" s="10" t="s">
        <v>85</v>
      </c>
      <c r="AY617" s="181" t="s">
        <v>271</v>
      </c>
    </row>
    <row r="618" spans="2:65" s="13" customFormat="1" ht="20.45" customHeight="1">
      <c r="B618" s="198"/>
      <c r="C618" s="199"/>
      <c r="D618" s="199"/>
      <c r="E618" s="200" t="s">
        <v>22</v>
      </c>
      <c r="F618" s="279" t="s">
        <v>1135</v>
      </c>
      <c r="G618" s="280"/>
      <c r="H618" s="280"/>
      <c r="I618" s="280"/>
      <c r="J618" s="199"/>
      <c r="K618" s="201" t="s">
        <v>22</v>
      </c>
      <c r="L618" s="199"/>
      <c r="M618" s="199"/>
      <c r="N618" s="199"/>
      <c r="O618" s="199"/>
      <c r="P618" s="199"/>
      <c r="Q618" s="199"/>
      <c r="R618" s="202"/>
      <c r="T618" s="203"/>
      <c r="U618" s="199"/>
      <c r="V618" s="199"/>
      <c r="W618" s="199"/>
      <c r="X618" s="199"/>
      <c r="Y618" s="199"/>
      <c r="Z618" s="199"/>
      <c r="AA618" s="204"/>
      <c r="AT618" s="205" t="s">
        <v>279</v>
      </c>
      <c r="AU618" s="205" t="s">
        <v>108</v>
      </c>
      <c r="AV618" s="13" t="s">
        <v>90</v>
      </c>
      <c r="AW618" s="13" t="s">
        <v>40</v>
      </c>
      <c r="AX618" s="13" t="s">
        <v>85</v>
      </c>
      <c r="AY618" s="205" t="s">
        <v>271</v>
      </c>
    </row>
    <row r="619" spans="2:65" s="10" customFormat="1" ht="28.9" customHeight="1">
      <c r="B619" s="174"/>
      <c r="C619" s="175"/>
      <c r="D619" s="175"/>
      <c r="E619" s="176" t="s">
        <v>22</v>
      </c>
      <c r="F619" s="281" t="s">
        <v>1136</v>
      </c>
      <c r="G619" s="282"/>
      <c r="H619" s="282"/>
      <c r="I619" s="282"/>
      <c r="J619" s="175"/>
      <c r="K619" s="177">
        <v>558.91999999999996</v>
      </c>
      <c r="L619" s="175"/>
      <c r="M619" s="175"/>
      <c r="N619" s="175"/>
      <c r="O619" s="175"/>
      <c r="P619" s="175"/>
      <c r="Q619" s="175"/>
      <c r="R619" s="178"/>
      <c r="T619" s="179"/>
      <c r="U619" s="175"/>
      <c r="V619" s="175"/>
      <c r="W619" s="175"/>
      <c r="X619" s="175"/>
      <c r="Y619" s="175"/>
      <c r="Z619" s="175"/>
      <c r="AA619" s="180"/>
      <c r="AT619" s="181" t="s">
        <v>279</v>
      </c>
      <c r="AU619" s="181" t="s">
        <v>108</v>
      </c>
      <c r="AV619" s="10" t="s">
        <v>108</v>
      </c>
      <c r="AW619" s="10" t="s">
        <v>40</v>
      </c>
      <c r="AX619" s="10" t="s">
        <v>85</v>
      </c>
      <c r="AY619" s="181" t="s">
        <v>271</v>
      </c>
    </row>
    <row r="620" spans="2:65" s="12" customFormat="1" ht="20.45" customHeight="1">
      <c r="B620" s="190"/>
      <c r="C620" s="191"/>
      <c r="D620" s="191"/>
      <c r="E620" s="192" t="s">
        <v>22</v>
      </c>
      <c r="F620" s="293" t="s">
        <v>283</v>
      </c>
      <c r="G620" s="294"/>
      <c r="H620" s="294"/>
      <c r="I620" s="294"/>
      <c r="J620" s="191"/>
      <c r="K620" s="193">
        <v>567.12699999999995</v>
      </c>
      <c r="L620" s="191"/>
      <c r="M620" s="191"/>
      <c r="N620" s="191"/>
      <c r="O620" s="191"/>
      <c r="P620" s="191"/>
      <c r="Q620" s="191"/>
      <c r="R620" s="194"/>
      <c r="T620" s="195"/>
      <c r="U620" s="191"/>
      <c r="V620" s="191"/>
      <c r="W620" s="191"/>
      <c r="X620" s="191"/>
      <c r="Y620" s="191"/>
      <c r="Z620" s="191"/>
      <c r="AA620" s="196"/>
      <c r="AT620" s="197" t="s">
        <v>279</v>
      </c>
      <c r="AU620" s="197" t="s">
        <v>108</v>
      </c>
      <c r="AV620" s="12" t="s">
        <v>276</v>
      </c>
      <c r="AW620" s="12" t="s">
        <v>40</v>
      </c>
      <c r="AX620" s="12" t="s">
        <v>90</v>
      </c>
      <c r="AY620" s="197" t="s">
        <v>271</v>
      </c>
    </row>
    <row r="621" spans="2:65" s="1" customFormat="1" ht="40.15" customHeight="1">
      <c r="B621" s="38"/>
      <c r="C621" s="206" t="s">
        <v>1137</v>
      </c>
      <c r="D621" s="206" t="s">
        <v>381</v>
      </c>
      <c r="E621" s="207" t="s">
        <v>1138</v>
      </c>
      <c r="F621" s="289" t="s">
        <v>1139</v>
      </c>
      <c r="G621" s="289"/>
      <c r="H621" s="289"/>
      <c r="I621" s="289"/>
      <c r="J621" s="208" t="s">
        <v>774</v>
      </c>
      <c r="K621" s="209">
        <v>33.534999999999997</v>
      </c>
      <c r="L621" s="290">
        <v>0</v>
      </c>
      <c r="M621" s="291"/>
      <c r="N621" s="292">
        <f>ROUND(L621*K621,1)</f>
        <v>0</v>
      </c>
      <c r="O621" s="273"/>
      <c r="P621" s="273"/>
      <c r="Q621" s="273"/>
      <c r="R621" s="40"/>
      <c r="T621" s="171" t="s">
        <v>22</v>
      </c>
      <c r="U621" s="47" t="s">
        <v>50</v>
      </c>
      <c r="V621" s="39"/>
      <c r="W621" s="172">
        <f>V621*K621</f>
        <v>0</v>
      </c>
      <c r="X621" s="172">
        <v>2.5000000000000001E-2</v>
      </c>
      <c r="Y621" s="172">
        <f>X621*K621</f>
        <v>0.83837499999999998</v>
      </c>
      <c r="Z621" s="172">
        <v>0</v>
      </c>
      <c r="AA621" s="173">
        <f>Z621*K621</f>
        <v>0</v>
      </c>
      <c r="AR621" s="21" t="s">
        <v>426</v>
      </c>
      <c r="AT621" s="21" t="s">
        <v>381</v>
      </c>
      <c r="AU621" s="21" t="s">
        <v>108</v>
      </c>
      <c r="AY621" s="21" t="s">
        <v>271</v>
      </c>
      <c r="BE621" s="108">
        <f>IF(U621="základní",N621,0)</f>
        <v>0</v>
      </c>
      <c r="BF621" s="108">
        <f>IF(U621="snížená",N621,0)</f>
        <v>0</v>
      </c>
      <c r="BG621" s="108">
        <f>IF(U621="zákl. přenesená",N621,0)</f>
        <v>0</v>
      </c>
      <c r="BH621" s="108">
        <f>IF(U621="sníž. přenesená",N621,0)</f>
        <v>0</v>
      </c>
      <c r="BI621" s="108">
        <f>IF(U621="nulová",N621,0)</f>
        <v>0</v>
      </c>
      <c r="BJ621" s="21" t="s">
        <v>90</v>
      </c>
      <c r="BK621" s="108">
        <f>ROUND(L621*K621,1)</f>
        <v>0</v>
      </c>
      <c r="BL621" s="21" t="s">
        <v>357</v>
      </c>
      <c r="BM621" s="21" t="s">
        <v>1140</v>
      </c>
    </row>
    <row r="622" spans="2:65" s="13" customFormat="1" ht="20.45" customHeight="1">
      <c r="B622" s="198"/>
      <c r="C622" s="199"/>
      <c r="D622" s="199"/>
      <c r="E622" s="200" t="s">
        <v>22</v>
      </c>
      <c r="F622" s="285" t="s">
        <v>1141</v>
      </c>
      <c r="G622" s="286"/>
      <c r="H622" s="286"/>
      <c r="I622" s="286"/>
      <c r="J622" s="199"/>
      <c r="K622" s="201" t="s">
        <v>22</v>
      </c>
      <c r="L622" s="199"/>
      <c r="M622" s="199"/>
      <c r="N622" s="199"/>
      <c r="O622" s="199"/>
      <c r="P622" s="199"/>
      <c r="Q622" s="199"/>
      <c r="R622" s="202"/>
      <c r="T622" s="203"/>
      <c r="U622" s="199"/>
      <c r="V622" s="199"/>
      <c r="W622" s="199"/>
      <c r="X622" s="199"/>
      <c r="Y622" s="199"/>
      <c r="Z622" s="199"/>
      <c r="AA622" s="204"/>
      <c r="AT622" s="205" t="s">
        <v>279</v>
      </c>
      <c r="AU622" s="205" t="s">
        <v>108</v>
      </c>
      <c r="AV622" s="13" t="s">
        <v>90</v>
      </c>
      <c r="AW622" s="13" t="s">
        <v>40</v>
      </c>
      <c r="AX622" s="13" t="s">
        <v>85</v>
      </c>
      <c r="AY622" s="205" t="s">
        <v>271</v>
      </c>
    </row>
    <row r="623" spans="2:65" s="13" customFormat="1" ht="28.9" customHeight="1">
      <c r="B623" s="198"/>
      <c r="C623" s="199"/>
      <c r="D623" s="199"/>
      <c r="E623" s="200" t="s">
        <v>22</v>
      </c>
      <c r="F623" s="279" t="s">
        <v>1142</v>
      </c>
      <c r="G623" s="280"/>
      <c r="H623" s="280"/>
      <c r="I623" s="280"/>
      <c r="J623" s="199"/>
      <c r="K623" s="201" t="s">
        <v>22</v>
      </c>
      <c r="L623" s="199"/>
      <c r="M623" s="199"/>
      <c r="N623" s="199"/>
      <c r="O623" s="199"/>
      <c r="P623" s="199"/>
      <c r="Q623" s="199"/>
      <c r="R623" s="202"/>
      <c r="T623" s="203"/>
      <c r="U623" s="199"/>
      <c r="V623" s="199"/>
      <c r="W623" s="199"/>
      <c r="X623" s="199"/>
      <c r="Y623" s="199"/>
      <c r="Z623" s="199"/>
      <c r="AA623" s="204"/>
      <c r="AT623" s="205" t="s">
        <v>279</v>
      </c>
      <c r="AU623" s="205" t="s">
        <v>108</v>
      </c>
      <c r="AV623" s="13" t="s">
        <v>90</v>
      </c>
      <c r="AW623" s="13" t="s">
        <v>40</v>
      </c>
      <c r="AX623" s="13" t="s">
        <v>85</v>
      </c>
      <c r="AY623" s="205" t="s">
        <v>271</v>
      </c>
    </row>
    <row r="624" spans="2:65" s="13" customFormat="1" ht="28.9" customHeight="1">
      <c r="B624" s="198"/>
      <c r="C624" s="199"/>
      <c r="D624" s="199"/>
      <c r="E624" s="200" t="s">
        <v>22</v>
      </c>
      <c r="F624" s="279" t="s">
        <v>1143</v>
      </c>
      <c r="G624" s="280"/>
      <c r="H624" s="280"/>
      <c r="I624" s="280"/>
      <c r="J624" s="199"/>
      <c r="K624" s="201" t="s">
        <v>22</v>
      </c>
      <c r="L624" s="199"/>
      <c r="M624" s="199"/>
      <c r="N624" s="199"/>
      <c r="O624" s="199"/>
      <c r="P624" s="199"/>
      <c r="Q624" s="199"/>
      <c r="R624" s="202"/>
      <c r="T624" s="203"/>
      <c r="U624" s="199"/>
      <c r="V624" s="199"/>
      <c r="W624" s="199"/>
      <c r="X624" s="199"/>
      <c r="Y624" s="199"/>
      <c r="Z624" s="199"/>
      <c r="AA624" s="204"/>
      <c r="AT624" s="205" t="s">
        <v>279</v>
      </c>
      <c r="AU624" s="205" t="s">
        <v>108</v>
      </c>
      <c r="AV624" s="13" t="s">
        <v>90</v>
      </c>
      <c r="AW624" s="13" t="s">
        <v>40</v>
      </c>
      <c r="AX624" s="13" t="s">
        <v>85</v>
      </c>
      <c r="AY624" s="205" t="s">
        <v>271</v>
      </c>
    </row>
    <row r="625" spans="2:65" s="13" customFormat="1" ht="28.9" customHeight="1">
      <c r="B625" s="198"/>
      <c r="C625" s="199"/>
      <c r="D625" s="199"/>
      <c r="E625" s="200" t="s">
        <v>22</v>
      </c>
      <c r="F625" s="279" t="s">
        <v>1144</v>
      </c>
      <c r="G625" s="280"/>
      <c r="H625" s="280"/>
      <c r="I625" s="280"/>
      <c r="J625" s="199"/>
      <c r="K625" s="201" t="s">
        <v>22</v>
      </c>
      <c r="L625" s="199"/>
      <c r="M625" s="199"/>
      <c r="N625" s="199"/>
      <c r="O625" s="199"/>
      <c r="P625" s="199"/>
      <c r="Q625" s="199"/>
      <c r="R625" s="202"/>
      <c r="T625" s="203"/>
      <c r="U625" s="199"/>
      <c r="V625" s="199"/>
      <c r="W625" s="199"/>
      <c r="X625" s="199"/>
      <c r="Y625" s="199"/>
      <c r="Z625" s="199"/>
      <c r="AA625" s="204"/>
      <c r="AT625" s="205" t="s">
        <v>279</v>
      </c>
      <c r="AU625" s="205" t="s">
        <v>108</v>
      </c>
      <c r="AV625" s="13" t="s">
        <v>90</v>
      </c>
      <c r="AW625" s="13" t="s">
        <v>40</v>
      </c>
      <c r="AX625" s="13" t="s">
        <v>85</v>
      </c>
      <c r="AY625" s="205" t="s">
        <v>271</v>
      </c>
    </row>
    <row r="626" spans="2:65" s="13" customFormat="1" ht="20.45" customHeight="1">
      <c r="B626" s="198"/>
      <c r="C626" s="199"/>
      <c r="D626" s="199"/>
      <c r="E626" s="200" t="s">
        <v>22</v>
      </c>
      <c r="F626" s="279" t="s">
        <v>1145</v>
      </c>
      <c r="G626" s="280"/>
      <c r="H626" s="280"/>
      <c r="I626" s="280"/>
      <c r="J626" s="199"/>
      <c r="K626" s="201" t="s">
        <v>22</v>
      </c>
      <c r="L626" s="199"/>
      <c r="M626" s="199"/>
      <c r="N626" s="199"/>
      <c r="O626" s="199"/>
      <c r="P626" s="199"/>
      <c r="Q626" s="199"/>
      <c r="R626" s="202"/>
      <c r="T626" s="203"/>
      <c r="U626" s="199"/>
      <c r="V626" s="199"/>
      <c r="W626" s="199"/>
      <c r="X626" s="199"/>
      <c r="Y626" s="199"/>
      <c r="Z626" s="199"/>
      <c r="AA626" s="204"/>
      <c r="AT626" s="205" t="s">
        <v>279</v>
      </c>
      <c r="AU626" s="205" t="s">
        <v>108</v>
      </c>
      <c r="AV626" s="13" t="s">
        <v>90</v>
      </c>
      <c r="AW626" s="13" t="s">
        <v>40</v>
      </c>
      <c r="AX626" s="13" t="s">
        <v>85</v>
      </c>
      <c r="AY626" s="205" t="s">
        <v>271</v>
      </c>
    </row>
    <row r="627" spans="2:65" s="13" customFormat="1" ht="28.9" customHeight="1">
      <c r="B627" s="198"/>
      <c r="C627" s="199"/>
      <c r="D627" s="199"/>
      <c r="E627" s="200" t="s">
        <v>22</v>
      </c>
      <c r="F627" s="279" t="s">
        <v>1146</v>
      </c>
      <c r="G627" s="280"/>
      <c r="H627" s="280"/>
      <c r="I627" s="280"/>
      <c r="J627" s="199"/>
      <c r="K627" s="201" t="s">
        <v>22</v>
      </c>
      <c r="L627" s="199"/>
      <c r="M627" s="199"/>
      <c r="N627" s="199"/>
      <c r="O627" s="199"/>
      <c r="P627" s="199"/>
      <c r="Q627" s="199"/>
      <c r="R627" s="202"/>
      <c r="T627" s="203"/>
      <c r="U627" s="199"/>
      <c r="V627" s="199"/>
      <c r="W627" s="199"/>
      <c r="X627" s="199"/>
      <c r="Y627" s="199"/>
      <c r="Z627" s="199"/>
      <c r="AA627" s="204"/>
      <c r="AT627" s="205" t="s">
        <v>279</v>
      </c>
      <c r="AU627" s="205" t="s">
        <v>108</v>
      </c>
      <c r="AV627" s="13" t="s">
        <v>90</v>
      </c>
      <c r="AW627" s="13" t="s">
        <v>40</v>
      </c>
      <c r="AX627" s="13" t="s">
        <v>85</v>
      </c>
      <c r="AY627" s="205" t="s">
        <v>271</v>
      </c>
    </row>
    <row r="628" spans="2:65" s="13" customFormat="1" ht="20.45" customHeight="1">
      <c r="B628" s="198"/>
      <c r="C628" s="199"/>
      <c r="D628" s="199"/>
      <c r="E628" s="200" t="s">
        <v>22</v>
      </c>
      <c r="F628" s="279" t="s">
        <v>1147</v>
      </c>
      <c r="G628" s="280"/>
      <c r="H628" s="280"/>
      <c r="I628" s="280"/>
      <c r="J628" s="199"/>
      <c r="K628" s="201" t="s">
        <v>22</v>
      </c>
      <c r="L628" s="199"/>
      <c r="M628" s="199"/>
      <c r="N628" s="199"/>
      <c r="O628" s="199"/>
      <c r="P628" s="199"/>
      <c r="Q628" s="199"/>
      <c r="R628" s="202"/>
      <c r="T628" s="203"/>
      <c r="U628" s="199"/>
      <c r="V628" s="199"/>
      <c r="W628" s="199"/>
      <c r="X628" s="199"/>
      <c r="Y628" s="199"/>
      <c r="Z628" s="199"/>
      <c r="AA628" s="204"/>
      <c r="AT628" s="205" t="s">
        <v>279</v>
      </c>
      <c r="AU628" s="205" t="s">
        <v>108</v>
      </c>
      <c r="AV628" s="13" t="s">
        <v>90</v>
      </c>
      <c r="AW628" s="13" t="s">
        <v>40</v>
      </c>
      <c r="AX628" s="13" t="s">
        <v>85</v>
      </c>
      <c r="AY628" s="205" t="s">
        <v>271</v>
      </c>
    </row>
    <row r="629" spans="2:65" s="13" customFormat="1" ht="28.9" customHeight="1">
      <c r="B629" s="198"/>
      <c r="C629" s="199"/>
      <c r="D629" s="199"/>
      <c r="E629" s="200" t="s">
        <v>22</v>
      </c>
      <c r="F629" s="279" t="s">
        <v>1148</v>
      </c>
      <c r="G629" s="280"/>
      <c r="H629" s="280"/>
      <c r="I629" s="280"/>
      <c r="J629" s="199"/>
      <c r="K629" s="201" t="s">
        <v>22</v>
      </c>
      <c r="L629" s="199"/>
      <c r="M629" s="199"/>
      <c r="N629" s="199"/>
      <c r="O629" s="199"/>
      <c r="P629" s="199"/>
      <c r="Q629" s="199"/>
      <c r="R629" s="202"/>
      <c r="T629" s="203"/>
      <c r="U629" s="199"/>
      <c r="V629" s="199"/>
      <c r="W629" s="199"/>
      <c r="X629" s="199"/>
      <c r="Y629" s="199"/>
      <c r="Z629" s="199"/>
      <c r="AA629" s="204"/>
      <c r="AT629" s="205" t="s">
        <v>279</v>
      </c>
      <c r="AU629" s="205" t="s">
        <v>108</v>
      </c>
      <c r="AV629" s="13" t="s">
        <v>90</v>
      </c>
      <c r="AW629" s="13" t="s">
        <v>40</v>
      </c>
      <c r="AX629" s="13" t="s">
        <v>85</v>
      </c>
      <c r="AY629" s="205" t="s">
        <v>271</v>
      </c>
    </row>
    <row r="630" spans="2:65" s="10" customFormat="1" ht="20.45" customHeight="1">
      <c r="B630" s="174"/>
      <c r="C630" s="175"/>
      <c r="D630" s="175"/>
      <c r="E630" s="176" t="s">
        <v>22</v>
      </c>
      <c r="F630" s="281" t="s">
        <v>1149</v>
      </c>
      <c r="G630" s="282"/>
      <c r="H630" s="282"/>
      <c r="I630" s="282"/>
      <c r="J630" s="175"/>
      <c r="K630" s="177">
        <v>33.534999999999997</v>
      </c>
      <c r="L630" s="175"/>
      <c r="M630" s="175"/>
      <c r="N630" s="175"/>
      <c r="O630" s="175"/>
      <c r="P630" s="175"/>
      <c r="Q630" s="175"/>
      <c r="R630" s="178"/>
      <c r="T630" s="179"/>
      <c r="U630" s="175"/>
      <c r="V630" s="175"/>
      <c r="W630" s="175"/>
      <c r="X630" s="175"/>
      <c r="Y630" s="175"/>
      <c r="Z630" s="175"/>
      <c r="AA630" s="180"/>
      <c r="AT630" s="181" t="s">
        <v>279</v>
      </c>
      <c r="AU630" s="181" t="s">
        <v>108</v>
      </c>
      <c r="AV630" s="10" t="s">
        <v>108</v>
      </c>
      <c r="AW630" s="10" t="s">
        <v>40</v>
      </c>
      <c r="AX630" s="10" t="s">
        <v>90</v>
      </c>
      <c r="AY630" s="181" t="s">
        <v>271</v>
      </c>
    </row>
    <row r="631" spans="2:65" s="1" customFormat="1" ht="51.6" customHeight="1">
      <c r="B631" s="38"/>
      <c r="C631" s="206" t="s">
        <v>1150</v>
      </c>
      <c r="D631" s="206" t="s">
        <v>381</v>
      </c>
      <c r="E631" s="207" t="s">
        <v>1151</v>
      </c>
      <c r="F631" s="289" t="s">
        <v>1152</v>
      </c>
      <c r="G631" s="289"/>
      <c r="H631" s="289"/>
      <c r="I631" s="289"/>
      <c r="J631" s="208" t="s">
        <v>774</v>
      </c>
      <c r="K631" s="209">
        <v>1.1539999999999999</v>
      </c>
      <c r="L631" s="290">
        <v>0</v>
      </c>
      <c r="M631" s="291"/>
      <c r="N631" s="292">
        <f>ROUND(L631*K631,1)</f>
        <v>0</v>
      </c>
      <c r="O631" s="273"/>
      <c r="P631" s="273"/>
      <c r="Q631" s="273"/>
      <c r="R631" s="40"/>
      <c r="T631" s="171" t="s">
        <v>22</v>
      </c>
      <c r="U631" s="47" t="s">
        <v>50</v>
      </c>
      <c r="V631" s="39"/>
      <c r="W631" s="172">
        <f>V631*K631</f>
        <v>0</v>
      </c>
      <c r="X631" s="172">
        <v>3.2000000000000001E-2</v>
      </c>
      <c r="Y631" s="172">
        <f>X631*K631</f>
        <v>3.6927999999999996E-2</v>
      </c>
      <c r="Z631" s="172">
        <v>0</v>
      </c>
      <c r="AA631" s="173">
        <f>Z631*K631</f>
        <v>0</v>
      </c>
      <c r="AR631" s="21" t="s">
        <v>426</v>
      </c>
      <c r="AT631" s="21" t="s">
        <v>381</v>
      </c>
      <c r="AU631" s="21" t="s">
        <v>108</v>
      </c>
      <c r="AY631" s="21" t="s">
        <v>271</v>
      </c>
      <c r="BE631" s="108">
        <f>IF(U631="základní",N631,0)</f>
        <v>0</v>
      </c>
      <c r="BF631" s="108">
        <f>IF(U631="snížená",N631,0)</f>
        <v>0</v>
      </c>
      <c r="BG631" s="108">
        <f>IF(U631="zákl. přenesená",N631,0)</f>
        <v>0</v>
      </c>
      <c r="BH631" s="108">
        <f>IF(U631="sníž. přenesená",N631,0)</f>
        <v>0</v>
      </c>
      <c r="BI631" s="108">
        <f>IF(U631="nulová",N631,0)</f>
        <v>0</v>
      </c>
      <c r="BJ631" s="21" t="s">
        <v>90</v>
      </c>
      <c r="BK631" s="108">
        <f>ROUND(L631*K631,1)</f>
        <v>0</v>
      </c>
      <c r="BL631" s="21" t="s">
        <v>357</v>
      </c>
      <c r="BM631" s="21" t="s">
        <v>1153</v>
      </c>
    </row>
    <row r="632" spans="2:65" s="13" customFormat="1" ht="20.45" customHeight="1">
      <c r="B632" s="198"/>
      <c r="C632" s="199"/>
      <c r="D632" s="199"/>
      <c r="E632" s="200" t="s">
        <v>22</v>
      </c>
      <c r="F632" s="285" t="s">
        <v>1154</v>
      </c>
      <c r="G632" s="286"/>
      <c r="H632" s="286"/>
      <c r="I632" s="286"/>
      <c r="J632" s="199"/>
      <c r="K632" s="201" t="s">
        <v>22</v>
      </c>
      <c r="L632" s="199"/>
      <c r="M632" s="199"/>
      <c r="N632" s="199"/>
      <c r="O632" s="199"/>
      <c r="P632" s="199"/>
      <c r="Q632" s="199"/>
      <c r="R632" s="202"/>
      <c r="T632" s="203"/>
      <c r="U632" s="199"/>
      <c r="V632" s="199"/>
      <c r="W632" s="199"/>
      <c r="X632" s="199"/>
      <c r="Y632" s="199"/>
      <c r="Z632" s="199"/>
      <c r="AA632" s="204"/>
      <c r="AT632" s="205" t="s">
        <v>279</v>
      </c>
      <c r="AU632" s="205" t="s">
        <v>108</v>
      </c>
      <c r="AV632" s="13" t="s">
        <v>90</v>
      </c>
      <c r="AW632" s="13" t="s">
        <v>40</v>
      </c>
      <c r="AX632" s="13" t="s">
        <v>85</v>
      </c>
      <c r="AY632" s="205" t="s">
        <v>271</v>
      </c>
    </row>
    <row r="633" spans="2:65" s="13" customFormat="1" ht="28.9" customHeight="1">
      <c r="B633" s="198"/>
      <c r="C633" s="199"/>
      <c r="D633" s="199"/>
      <c r="E633" s="200" t="s">
        <v>22</v>
      </c>
      <c r="F633" s="279" t="s">
        <v>1155</v>
      </c>
      <c r="G633" s="280"/>
      <c r="H633" s="280"/>
      <c r="I633" s="280"/>
      <c r="J633" s="199"/>
      <c r="K633" s="201" t="s">
        <v>22</v>
      </c>
      <c r="L633" s="199"/>
      <c r="M633" s="199"/>
      <c r="N633" s="199"/>
      <c r="O633" s="199"/>
      <c r="P633" s="199"/>
      <c r="Q633" s="199"/>
      <c r="R633" s="202"/>
      <c r="T633" s="203"/>
      <c r="U633" s="199"/>
      <c r="V633" s="199"/>
      <c r="W633" s="199"/>
      <c r="X633" s="199"/>
      <c r="Y633" s="199"/>
      <c r="Z633" s="199"/>
      <c r="AA633" s="204"/>
      <c r="AT633" s="205" t="s">
        <v>279</v>
      </c>
      <c r="AU633" s="205" t="s">
        <v>108</v>
      </c>
      <c r="AV633" s="13" t="s">
        <v>90</v>
      </c>
      <c r="AW633" s="13" t="s">
        <v>40</v>
      </c>
      <c r="AX633" s="13" t="s">
        <v>85</v>
      </c>
      <c r="AY633" s="205" t="s">
        <v>271</v>
      </c>
    </row>
    <row r="634" spans="2:65" s="13" customFormat="1" ht="28.9" customHeight="1">
      <c r="B634" s="198"/>
      <c r="C634" s="199"/>
      <c r="D634" s="199"/>
      <c r="E634" s="200" t="s">
        <v>22</v>
      </c>
      <c r="F634" s="279" t="s">
        <v>1156</v>
      </c>
      <c r="G634" s="280"/>
      <c r="H634" s="280"/>
      <c r="I634" s="280"/>
      <c r="J634" s="199"/>
      <c r="K634" s="201" t="s">
        <v>22</v>
      </c>
      <c r="L634" s="199"/>
      <c r="M634" s="199"/>
      <c r="N634" s="199"/>
      <c r="O634" s="199"/>
      <c r="P634" s="199"/>
      <c r="Q634" s="199"/>
      <c r="R634" s="202"/>
      <c r="T634" s="203"/>
      <c r="U634" s="199"/>
      <c r="V634" s="199"/>
      <c r="W634" s="199"/>
      <c r="X634" s="199"/>
      <c r="Y634" s="199"/>
      <c r="Z634" s="199"/>
      <c r="AA634" s="204"/>
      <c r="AT634" s="205" t="s">
        <v>279</v>
      </c>
      <c r="AU634" s="205" t="s">
        <v>108</v>
      </c>
      <c r="AV634" s="13" t="s">
        <v>90</v>
      </c>
      <c r="AW634" s="13" t="s">
        <v>40</v>
      </c>
      <c r="AX634" s="13" t="s">
        <v>85</v>
      </c>
      <c r="AY634" s="205" t="s">
        <v>271</v>
      </c>
    </row>
    <row r="635" spans="2:65" s="13" customFormat="1" ht="20.45" customHeight="1">
      <c r="B635" s="198"/>
      <c r="C635" s="199"/>
      <c r="D635" s="199"/>
      <c r="E635" s="200" t="s">
        <v>22</v>
      </c>
      <c r="F635" s="279" t="s">
        <v>1157</v>
      </c>
      <c r="G635" s="280"/>
      <c r="H635" s="280"/>
      <c r="I635" s="280"/>
      <c r="J635" s="199"/>
      <c r="K635" s="201" t="s">
        <v>22</v>
      </c>
      <c r="L635" s="199"/>
      <c r="M635" s="199"/>
      <c r="N635" s="199"/>
      <c r="O635" s="199"/>
      <c r="P635" s="199"/>
      <c r="Q635" s="199"/>
      <c r="R635" s="202"/>
      <c r="T635" s="203"/>
      <c r="U635" s="199"/>
      <c r="V635" s="199"/>
      <c r="W635" s="199"/>
      <c r="X635" s="199"/>
      <c r="Y635" s="199"/>
      <c r="Z635" s="199"/>
      <c r="AA635" s="204"/>
      <c r="AT635" s="205" t="s">
        <v>279</v>
      </c>
      <c r="AU635" s="205" t="s">
        <v>108</v>
      </c>
      <c r="AV635" s="13" t="s">
        <v>90</v>
      </c>
      <c r="AW635" s="13" t="s">
        <v>40</v>
      </c>
      <c r="AX635" s="13" t="s">
        <v>85</v>
      </c>
      <c r="AY635" s="205" t="s">
        <v>271</v>
      </c>
    </row>
    <row r="636" spans="2:65" s="13" customFormat="1" ht="28.9" customHeight="1">
      <c r="B636" s="198"/>
      <c r="C636" s="199"/>
      <c r="D636" s="199"/>
      <c r="E636" s="200" t="s">
        <v>22</v>
      </c>
      <c r="F636" s="279" t="s">
        <v>1158</v>
      </c>
      <c r="G636" s="280"/>
      <c r="H636" s="280"/>
      <c r="I636" s="280"/>
      <c r="J636" s="199"/>
      <c r="K636" s="201" t="s">
        <v>22</v>
      </c>
      <c r="L636" s="199"/>
      <c r="M636" s="199"/>
      <c r="N636" s="199"/>
      <c r="O636" s="199"/>
      <c r="P636" s="199"/>
      <c r="Q636" s="199"/>
      <c r="R636" s="202"/>
      <c r="T636" s="203"/>
      <c r="U636" s="199"/>
      <c r="V636" s="199"/>
      <c r="W636" s="199"/>
      <c r="X636" s="199"/>
      <c r="Y636" s="199"/>
      <c r="Z636" s="199"/>
      <c r="AA636" s="204"/>
      <c r="AT636" s="205" t="s">
        <v>279</v>
      </c>
      <c r="AU636" s="205" t="s">
        <v>108</v>
      </c>
      <c r="AV636" s="13" t="s">
        <v>90</v>
      </c>
      <c r="AW636" s="13" t="s">
        <v>40</v>
      </c>
      <c r="AX636" s="13" t="s">
        <v>85</v>
      </c>
      <c r="AY636" s="205" t="s">
        <v>271</v>
      </c>
    </row>
    <row r="637" spans="2:65" s="13" customFormat="1" ht="28.9" customHeight="1">
      <c r="B637" s="198"/>
      <c r="C637" s="199"/>
      <c r="D637" s="199"/>
      <c r="E637" s="200" t="s">
        <v>22</v>
      </c>
      <c r="F637" s="279" t="s">
        <v>1159</v>
      </c>
      <c r="G637" s="280"/>
      <c r="H637" s="280"/>
      <c r="I637" s="280"/>
      <c r="J637" s="199"/>
      <c r="K637" s="201" t="s">
        <v>22</v>
      </c>
      <c r="L637" s="199"/>
      <c r="M637" s="199"/>
      <c r="N637" s="199"/>
      <c r="O637" s="199"/>
      <c r="P637" s="199"/>
      <c r="Q637" s="199"/>
      <c r="R637" s="202"/>
      <c r="T637" s="203"/>
      <c r="U637" s="199"/>
      <c r="V637" s="199"/>
      <c r="W637" s="199"/>
      <c r="X637" s="199"/>
      <c r="Y637" s="199"/>
      <c r="Z637" s="199"/>
      <c r="AA637" s="204"/>
      <c r="AT637" s="205" t="s">
        <v>279</v>
      </c>
      <c r="AU637" s="205" t="s">
        <v>108</v>
      </c>
      <c r="AV637" s="13" t="s">
        <v>90</v>
      </c>
      <c r="AW637" s="13" t="s">
        <v>40</v>
      </c>
      <c r="AX637" s="13" t="s">
        <v>85</v>
      </c>
      <c r="AY637" s="205" t="s">
        <v>271</v>
      </c>
    </row>
    <row r="638" spans="2:65" s="13" customFormat="1" ht="28.9" customHeight="1">
      <c r="B638" s="198"/>
      <c r="C638" s="199"/>
      <c r="D638" s="199"/>
      <c r="E638" s="200" t="s">
        <v>22</v>
      </c>
      <c r="F638" s="279" t="s">
        <v>1160</v>
      </c>
      <c r="G638" s="280"/>
      <c r="H638" s="280"/>
      <c r="I638" s="280"/>
      <c r="J638" s="199"/>
      <c r="K638" s="201" t="s">
        <v>22</v>
      </c>
      <c r="L638" s="199"/>
      <c r="M638" s="199"/>
      <c r="N638" s="199"/>
      <c r="O638" s="199"/>
      <c r="P638" s="199"/>
      <c r="Q638" s="199"/>
      <c r="R638" s="202"/>
      <c r="T638" s="203"/>
      <c r="U638" s="199"/>
      <c r="V638" s="199"/>
      <c r="W638" s="199"/>
      <c r="X638" s="199"/>
      <c r="Y638" s="199"/>
      <c r="Z638" s="199"/>
      <c r="AA638" s="204"/>
      <c r="AT638" s="205" t="s">
        <v>279</v>
      </c>
      <c r="AU638" s="205" t="s">
        <v>108</v>
      </c>
      <c r="AV638" s="13" t="s">
        <v>90</v>
      </c>
      <c r="AW638" s="13" t="s">
        <v>40</v>
      </c>
      <c r="AX638" s="13" t="s">
        <v>85</v>
      </c>
      <c r="AY638" s="205" t="s">
        <v>271</v>
      </c>
    </row>
    <row r="639" spans="2:65" s="10" customFormat="1" ht="20.45" customHeight="1">
      <c r="B639" s="174"/>
      <c r="C639" s="175"/>
      <c r="D639" s="175"/>
      <c r="E639" s="176" t="s">
        <v>22</v>
      </c>
      <c r="F639" s="281" t="s">
        <v>1161</v>
      </c>
      <c r="G639" s="282"/>
      <c r="H639" s="282"/>
      <c r="I639" s="282"/>
      <c r="J639" s="175"/>
      <c r="K639" s="177">
        <v>1.1539999999999999</v>
      </c>
      <c r="L639" s="175"/>
      <c r="M639" s="175"/>
      <c r="N639" s="175"/>
      <c r="O639" s="175"/>
      <c r="P639" s="175"/>
      <c r="Q639" s="175"/>
      <c r="R639" s="178"/>
      <c r="T639" s="179"/>
      <c r="U639" s="175"/>
      <c r="V639" s="175"/>
      <c r="W639" s="175"/>
      <c r="X639" s="175"/>
      <c r="Y639" s="175"/>
      <c r="Z639" s="175"/>
      <c r="AA639" s="180"/>
      <c r="AT639" s="181" t="s">
        <v>279</v>
      </c>
      <c r="AU639" s="181" t="s">
        <v>108</v>
      </c>
      <c r="AV639" s="10" t="s">
        <v>108</v>
      </c>
      <c r="AW639" s="10" t="s">
        <v>40</v>
      </c>
      <c r="AX639" s="10" t="s">
        <v>90</v>
      </c>
      <c r="AY639" s="181" t="s">
        <v>271</v>
      </c>
    </row>
    <row r="640" spans="2:65" s="1" customFormat="1" ht="40.15" customHeight="1">
      <c r="B640" s="38"/>
      <c r="C640" s="167" t="s">
        <v>1162</v>
      </c>
      <c r="D640" s="167" t="s">
        <v>272</v>
      </c>
      <c r="E640" s="168" t="s">
        <v>1163</v>
      </c>
      <c r="F640" s="283" t="s">
        <v>1164</v>
      </c>
      <c r="G640" s="283"/>
      <c r="H640" s="283"/>
      <c r="I640" s="283"/>
      <c r="J640" s="169" t="s">
        <v>360</v>
      </c>
      <c r="K640" s="170">
        <v>0.875</v>
      </c>
      <c r="L640" s="272">
        <v>0</v>
      </c>
      <c r="M640" s="284"/>
      <c r="N640" s="273">
        <f>ROUND(L640*K640,1)</f>
        <v>0</v>
      </c>
      <c r="O640" s="273"/>
      <c r="P640" s="273"/>
      <c r="Q640" s="273"/>
      <c r="R640" s="40"/>
      <c r="T640" s="171" t="s">
        <v>22</v>
      </c>
      <c r="U640" s="47" t="s">
        <v>50</v>
      </c>
      <c r="V640" s="39"/>
      <c r="W640" s="172">
        <f>V640*K640</f>
        <v>0</v>
      </c>
      <c r="X640" s="172">
        <v>0</v>
      </c>
      <c r="Y640" s="172">
        <f>X640*K640</f>
        <v>0</v>
      </c>
      <c r="Z640" s="172">
        <v>0</v>
      </c>
      <c r="AA640" s="173">
        <f>Z640*K640</f>
        <v>0</v>
      </c>
      <c r="AR640" s="21" t="s">
        <v>357</v>
      </c>
      <c r="AT640" s="21" t="s">
        <v>272</v>
      </c>
      <c r="AU640" s="21" t="s">
        <v>108</v>
      </c>
      <c r="AY640" s="21" t="s">
        <v>271</v>
      </c>
      <c r="BE640" s="108">
        <f>IF(U640="základní",N640,0)</f>
        <v>0</v>
      </c>
      <c r="BF640" s="108">
        <f>IF(U640="snížená",N640,0)</f>
        <v>0</v>
      </c>
      <c r="BG640" s="108">
        <f>IF(U640="zákl. přenesená",N640,0)</f>
        <v>0</v>
      </c>
      <c r="BH640" s="108">
        <f>IF(U640="sníž. přenesená",N640,0)</f>
        <v>0</v>
      </c>
      <c r="BI640" s="108">
        <f>IF(U640="nulová",N640,0)</f>
        <v>0</v>
      </c>
      <c r="BJ640" s="21" t="s">
        <v>90</v>
      </c>
      <c r="BK640" s="108">
        <f>ROUND(L640*K640,1)</f>
        <v>0</v>
      </c>
      <c r="BL640" s="21" t="s">
        <v>357</v>
      </c>
      <c r="BM640" s="21" t="s">
        <v>1165</v>
      </c>
    </row>
    <row r="641" spans="2:65" s="1" customFormat="1" ht="28.9" customHeight="1">
      <c r="B641" s="38"/>
      <c r="C641" s="167" t="s">
        <v>1166</v>
      </c>
      <c r="D641" s="167" t="s">
        <v>272</v>
      </c>
      <c r="E641" s="168" t="s">
        <v>1167</v>
      </c>
      <c r="F641" s="283" t="s">
        <v>1168</v>
      </c>
      <c r="G641" s="283"/>
      <c r="H641" s="283"/>
      <c r="I641" s="283"/>
      <c r="J641" s="169" t="s">
        <v>360</v>
      </c>
      <c r="K641" s="170">
        <v>0.875</v>
      </c>
      <c r="L641" s="272">
        <v>0</v>
      </c>
      <c r="M641" s="284"/>
      <c r="N641" s="273">
        <f>ROUND(L641*K641,1)</f>
        <v>0</v>
      </c>
      <c r="O641" s="273"/>
      <c r="P641" s="273"/>
      <c r="Q641" s="273"/>
      <c r="R641" s="40"/>
      <c r="T641" s="171" t="s">
        <v>22</v>
      </c>
      <c r="U641" s="47" t="s">
        <v>50</v>
      </c>
      <c r="V641" s="39"/>
      <c r="W641" s="172">
        <f>V641*K641</f>
        <v>0</v>
      </c>
      <c r="X641" s="172">
        <v>0</v>
      </c>
      <c r="Y641" s="172">
        <f>X641*K641</f>
        <v>0</v>
      </c>
      <c r="Z641" s="172">
        <v>0</v>
      </c>
      <c r="AA641" s="173">
        <f>Z641*K641</f>
        <v>0</v>
      </c>
      <c r="AR641" s="21" t="s">
        <v>357</v>
      </c>
      <c r="AT641" s="21" t="s">
        <v>272</v>
      </c>
      <c r="AU641" s="21" t="s">
        <v>108</v>
      </c>
      <c r="AY641" s="21" t="s">
        <v>271</v>
      </c>
      <c r="BE641" s="108">
        <f>IF(U641="základní",N641,0)</f>
        <v>0</v>
      </c>
      <c r="BF641" s="108">
        <f>IF(U641="snížená",N641,0)</f>
        <v>0</v>
      </c>
      <c r="BG641" s="108">
        <f>IF(U641="zákl. přenesená",N641,0)</f>
        <v>0</v>
      </c>
      <c r="BH641" s="108">
        <f>IF(U641="sníž. přenesená",N641,0)</f>
        <v>0</v>
      </c>
      <c r="BI641" s="108">
        <f>IF(U641="nulová",N641,0)</f>
        <v>0</v>
      </c>
      <c r="BJ641" s="21" t="s">
        <v>90</v>
      </c>
      <c r="BK641" s="108">
        <f>ROUND(L641*K641,1)</f>
        <v>0</v>
      </c>
      <c r="BL641" s="21" t="s">
        <v>357</v>
      </c>
      <c r="BM641" s="21" t="s">
        <v>1169</v>
      </c>
    </row>
    <row r="642" spans="2:65" s="9" customFormat="1" ht="29.85" customHeight="1">
      <c r="B642" s="156"/>
      <c r="C642" s="157"/>
      <c r="D642" s="166" t="s">
        <v>230</v>
      </c>
      <c r="E642" s="166"/>
      <c r="F642" s="166"/>
      <c r="G642" s="166"/>
      <c r="H642" s="166"/>
      <c r="I642" s="166"/>
      <c r="J642" s="166"/>
      <c r="K642" s="166"/>
      <c r="L642" s="166"/>
      <c r="M642" s="166"/>
      <c r="N642" s="297">
        <f>BK642</f>
        <v>0</v>
      </c>
      <c r="O642" s="298"/>
      <c r="P642" s="298"/>
      <c r="Q642" s="298"/>
      <c r="R642" s="159"/>
      <c r="T642" s="160"/>
      <c r="U642" s="157"/>
      <c r="V642" s="157"/>
      <c r="W642" s="161">
        <f>W643+W680+W684+W691</f>
        <v>0</v>
      </c>
      <c r="X642" s="157"/>
      <c r="Y642" s="161">
        <f>Y643+Y680+Y684+Y691</f>
        <v>4.7156999999999991</v>
      </c>
      <c r="Z642" s="157"/>
      <c r="AA642" s="162">
        <f>AA643+AA680+AA684+AA691</f>
        <v>0</v>
      </c>
      <c r="AR642" s="163" t="s">
        <v>108</v>
      </c>
      <c r="AT642" s="164" t="s">
        <v>84</v>
      </c>
      <c r="AU642" s="164" t="s">
        <v>90</v>
      </c>
      <c r="AY642" s="163" t="s">
        <v>271</v>
      </c>
      <c r="BK642" s="165">
        <f>BK643+BK680+BK684+BK691</f>
        <v>0</v>
      </c>
    </row>
    <row r="643" spans="2:65" s="9" customFormat="1" ht="14.85" customHeight="1">
      <c r="B643" s="156"/>
      <c r="C643" s="157"/>
      <c r="D643" s="166" t="s">
        <v>231</v>
      </c>
      <c r="E643" s="166"/>
      <c r="F643" s="166"/>
      <c r="G643" s="166"/>
      <c r="H643" s="166"/>
      <c r="I643" s="166"/>
      <c r="J643" s="166"/>
      <c r="K643" s="166"/>
      <c r="L643" s="166"/>
      <c r="M643" s="166"/>
      <c r="N643" s="264">
        <f>BK643</f>
        <v>0</v>
      </c>
      <c r="O643" s="265"/>
      <c r="P643" s="265"/>
      <c r="Q643" s="265"/>
      <c r="R643" s="159"/>
      <c r="T643" s="160"/>
      <c r="U643" s="157"/>
      <c r="V643" s="157"/>
      <c r="W643" s="161">
        <f>SUM(W644:W679)</f>
        <v>0</v>
      </c>
      <c r="X643" s="157"/>
      <c r="Y643" s="161">
        <f>SUM(Y644:Y679)</f>
        <v>7.1400000000000005E-3</v>
      </c>
      <c r="Z643" s="157"/>
      <c r="AA643" s="162">
        <f>SUM(AA644:AA679)</f>
        <v>0</v>
      </c>
      <c r="AR643" s="163" t="s">
        <v>108</v>
      </c>
      <c r="AT643" s="164" t="s">
        <v>84</v>
      </c>
      <c r="AU643" s="164" t="s">
        <v>108</v>
      </c>
      <c r="AY643" s="163" t="s">
        <v>271</v>
      </c>
      <c r="BK643" s="165">
        <f>SUM(BK644:BK679)</f>
        <v>0</v>
      </c>
    </row>
    <row r="644" spans="2:65" s="1" customFormat="1" ht="40.15" customHeight="1">
      <c r="B644" s="38"/>
      <c r="C644" s="167" t="s">
        <v>1170</v>
      </c>
      <c r="D644" s="167" t="s">
        <v>272</v>
      </c>
      <c r="E644" s="168" t="s">
        <v>1171</v>
      </c>
      <c r="F644" s="283" t="s">
        <v>1172</v>
      </c>
      <c r="G644" s="283"/>
      <c r="H644" s="283"/>
      <c r="I644" s="283"/>
      <c r="J644" s="169" t="s">
        <v>308</v>
      </c>
      <c r="K644" s="170">
        <v>20</v>
      </c>
      <c r="L644" s="272">
        <v>0</v>
      </c>
      <c r="M644" s="284"/>
      <c r="N644" s="273">
        <f>ROUND(L644*K644,1)</f>
        <v>0</v>
      </c>
      <c r="O644" s="273"/>
      <c r="P644" s="273"/>
      <c r="Q644" s="273"/>
      <c r="R644" s="40"/>
      <c r="T644" s="171" t="s">
        <v>22</v>
      </c>
      <c r="U644" s="47" t="s">
        <v>50</v>
      </c>
      <c r="V644" s="39"/>
      <c r="W644" s="172">
        <f>V644*K644</f>
        <v>0</v>
      </c>
      <c r="X644" s="172">
        <v>0</v>
      </c>
      <c r="Y644" s="172">
        <f>X644*K644</f>
        <v>0</v>
      </c>
      <c r="Z644" s="172">
        <v>0</v>
      </c>
      <c r="AA644" s="173">
        <f>Z644*K644</f>
        <v>0</v>
      </c>
      <c r="AR644" s="21" t="s">
        <v>357</v>
      </c>
      <c r="AT644" s="21" t="s">
        <v>272</v>
      </c>
      <c r="AU644" s="21" t="s">
        <v>282</v>
      </c>
      <c r="AY644" s="21" t="s">
        <v>271</v>
      </c>
      <c r="BE644" s="108">
        <f>IF(U644="základní",N644,0)</f>
        <v>0</v>
      </c>
      <c r="BF644" s="108">
        <f>IF(U644="snížená",N644,0)</f>
        <v>0</v>
      </c>
      <c r="BG644" s="108">
        <f>IF(U644="zákl. přenesená",N644,0)</f>
        <v>0</v>
      </c>
      <c r="BH644" s="108">
        <f>IF(U644="sníž. přenesená",N644,0)</f>
        <v>0</v>
      </c>
      <c r="BI644" s="108">
        <f>IF(U644="nulová",N644,0)</f>
        <v>0</v>
      </c>
      <c r="BJ644" s="21" t="s">
        <v>90</v>
      </c>
      <c r="BK644" s="108">
        <f>ROUND(L644*K644,1)</f>
        <v>0</v>
      </c>
      <c r="BL644" s="21" t="s">
        <v>357</v>
      </c>
      <c r="BM644" s="21" t="s">
        <v>1173</v>
      </c>
    </row>
    <row r="645" spans="2:65" s="1" customFormat="1" ht="40.15" customHeight="1">
      <c r="B645" s="38"/>
      <c r="C645" s="206" t="s">
        <v>1174</v>
      </c>
      <c r="D645" s="206" t="s">
        <v>381</v>
      </c>
      <c r="E645" s="207" t="s">
        <v>1175</v>
      </c>
      <c r="F645" s="289" t="s">
        <v>1176</v>
      </c>
      <c r="G645" s="289"/>
      <c r="H645" s="289"/>
      <c r="I645" s="289"/>
      <c r="J645" s="208" t="s">
        <v>308</v>
      </c>
      <c r="K645" s="209">
        <v>20</v>
      </c>
      <c r="L645" s="290">
        <v>0</v>
      </c>
      <c r="M645" s="291"/>
      <c r="N645" s="292">
        <f>ROUND(L645*K645,1)</f>
        <v>0</v>
      </c>
      <c r="O645" s="273"/>
      <c r="P645" s="273"/>
      <c r="Q645" s="273"/>
      <c r="R645" s="40"/>
      <c r="T645" s="171" t="s">
        <v>22</v>
      </c>
      <c r="U645" s="47" t="s">
        <v>50</v>
      </c>
      <c r="V645" s="39"/>
      <c r="W645" s="172">
        <f>V645*K645</f>
        <v>0</v>
      </c>
      <c r="X645" s="172">
        <v>0</v>
      </c>
      <c r="Y645" s="172">
        <f>X645*K645</f>
        <v>0</v>
      </c>
      <c r="Z645" s="172">
        <v>0</v>
      </c>
      <c r="AA645" s="173">
        <f>Z645*K645</f>
        <v>0</v>
      </c>
      <c r="AR645" s="21" t="s">
        <v>426</v>
      </c>
      <c r="AT645" s="21" t="s">
        <v>381</v>
      </c>
      <c r="AU645" s="21" t="s">
        <v>282</v>
      </c>
      <c r="AY645" s="21" t="s">
        <v>271</v>
      </c>
      <c r="BE645" s="108">
        <f>IF(U645="základní",N645,0)</f>
        <v>0</v>
      </c>
      <c r="BF645" s="108">
        <f>IF(U645="snížená",N645,0)</f>
        <v>0</v>
      </c>
      <c r="BG645" s="108">
        <f>IF(U645="zákl. přenesená",N645,0)</f>
        <v>0</v>
      </c>
      <c r="BH645" s="108">
        <f>IF(U645="sníž. přenesená",N645,0)</f>
        <v>0</v>
      </c>
      <c r="BI645" s="108">
        <f>IF(U645="nulová",N645,0)</f>
        <v>0</v>
      </c>
      <c r="BJ645" s="21" t="s">
        <v>90</v>
      </c>
      <c r="BK645" s="108">
        <f>ROUND(L645*K645,1)</f>
        <v>0</v>
      </c>
      <c r="BL645" s="21" t="s">
        <v>357</v>
      </c>
      <c r="BM645" s="21" t="s">
        <v>1177</v>
      </c>
    </row>
    <row r="646" spans="2:65" s="1" customFormat="1" ht="28.9" customHeight="1">
      <c r="B646" s="38"/>
      <c r="C646" s="167" t="s">
        <v>1178</v>
      </c>
      <c r="D646" s="167" t="s">
        <v>272</v>
      </c>
      <c r="E646" s="168" t="s">
        <v>1179</v>
      </c>
      <c r="F646" s="283" t="s">
        <v>1180</v>
      </c>
      <c r="G646" s="283"/>
      <c r="H646" s="283"/>
      <c r="I646" s="283"/>
      <c r="J646" s="169" t="s">
        <v>308</v>
      </c>
      <c r="K646" s="170">
        <v>40</v>
      </c>
      <c r="L646" s="272">
        <v>0</v>
      </c>
      <c r="M646" s="284"/>
      <c r="N646" s="273">
        <f>ROUND(L646*K646,1)</f>
        <v>0</v>
      </c>
      <c r="O646" s="273"/>
      <c r="P646" s="273"/>
      <c r="Q646" s="273"/>
      <c r="R646" s="40"/>
      <c r="T646" s="171" t="s">
        <v>22</v>
      </c>
      <c r="U646" s="47" t="s">
        <v>50</v>
      </c>
      <c r="V646" s="39"/>
      <c r="W646" s="172">
        <f>V646*K646</f>
        <v>0</v>
      </c>
      <c r="X646" s="172">
        <v>0</v>
      </c>
      <c r="Y646" s="172">
        <f>X646*K646</f>
        <v>0</v>
      </c>
      <c r="Z646" s="172">
        <v>0</v>
      </c>
      <c r="AA646" s="173">
        <f>Z646*K646</f>
        <v>0</v>
      </c>
      <c r="AR646" s="21" t="s">
        <v>357</v>
      </c>
      <c r="AT646" s="21" t="s">
        <v>272</v>
      </c>
      <c r="AU646" s="21" t="s">
        <v>282</v>
      </c>
      <c r="AY646" s="21" t="s">
        <v>271</v>
      </c>
      <c r="BE646" s="108">
        <f>IF(U646="základní",N646,0)</f>
        <v>0</v>
      </c>
      <c r="BF646" s="108">
        <f>IF(U646="snížená",N646,0)</f>
        <v>0</v>
      </c>
      <c r="BG646" s="108">
        <f>IF(U646="zákl. přenesená",N646,0)</f>
        <v>0</v>
      </c>
      <c r="BH646" s="108">
        <f>IF(U646="sníž. přenesená",N646,0)</f>
        <v>0</v>
      </c>
      <c r="BI646" s="108">
        <f>IF(U646="nulová",N646,0)</f>
        <v>0</v>
      </c>
      <c r="BJ646" s="21" t="s">
        <v>90</v>
      </c>
      <c r="BK646" s="108">
        <f>ROUND(L646*K646,1)</f>
        <v>0</v>
      </c>
      <c r="BL646" s="21" t="s">
        <v>357</v>
      </c>
      <c r="BM646" s="21" t="s">
        <v>1181</v>
      </c>
    </row>
    <row r="647" spans="2:65" s="1" customFormat="1" ht="20.45" customHeight="1">
      <c r="B647" s="38"/>
      <c r="C647" s="206" t="s">
        <v>1182</v>
      </c>
      <c r="D647" s="206" t="s">
        <v>381</v>
      </c>
      <c r="E647" s="207" t="s">
        <v>1183</v>
      </c>
      <c r="F647" s="289" t="s">
        <v>1184</v>
      </c>
      <c r="G647" s="289"/>
      <c r="H647" s="289"/>
      <c r="I647" s="289"/>
      <c r="J647" s="208" t="s">
        <v>308</v>
      </c>
      <c r="K647" s="209">
        <v>42</v>
      </c>
      <c r="L647" s="290">
        <v>0</v>
      </c>
      <c r="M647" s="291"/>
      <c r="N647" s="292">
        <f>ROUND(L647*K647,1)</f>
        <v>0</v>
      </c>
      <c r="O647" s="273"/>
      <c r="P647" s="273"/>
      <c r="Q647" s="273"/>
      <c r="R647" s="40"/>
      <c r="T647" s="171" t="s">
        <v>22</v>
      </c>
      <c r="U647" s="47" t="s">
        <v>50</v>
      </c>
      <c r="V647" s="39"/>
      <c r="W647" s="172">
        <f>V647*K647</f>
        <v>0</v>
      </c>
      <c r="X647" s="172">
        <v>1.7000000000000001E-4</v>
      </c>
      <c r="Y647" s="172">
        <f>X647*K647</f>
        <v>7.1400000000000005E-3</v>
      </c>
      <c r="Z647" s="172">
        <v>0</v>
      </c>
      <c r="AA647" s="173">
        <f>Z647*K647</f>
        <v>0</v>
      </c>
      <c r="AR647" s="21" t="s">
        <v>426</v>
      </c>
      <c r="AT647" s="21" t="s">
        <v>381</v>
      </c>
      <c r="AU647" s="21" t="s">
        <v>282</v>
      </c>
      <c r="AY647" s="21" t="s">
        <v>271</v>
      </c>
      <c r="BE647" s="108">
        <f>IF(U647="základní",N647,0)</f>
        <v>0</v>
      </c>
      <c r="BF647" s="108">
        <f>IF(U647="snížená",N647,0)</f>
        <v>0</v>
      </c>
      <c r="BG647" s="108">
        <f>IF(U647="zákl. přenesená",N647,0)</f>
        <v>0</v>
      </c>
      <c r="BH647" s="108">
        <f>IF(U647="sníž. přenesená",N647,0)</f>
        <v>0</v>
      </c>
      <c r="BI647" s="108">
        <f>IF(U647="nulová",N647,0)</f>
        <v>0</v>
      </c>
      <c r="BJ647" s="21" t="s">
        <v>90</v>
      </c>
      <c r="BK647" s="108">
        <f>ROUND(L647*K647,1)</f>
        <v>0</v>
      </c>
      <c r="BL647" s="21" t="s">
        <v>357</v>
      </c>
      <c r="BM647" s="21" t="s">
        <v>1185</v>
      </c>
    </row>
    <row r="648" spans="2:65" s="10" customFormat="1" ht="20.45" customHeight="1">
      <c r="B648" s="174"/>
      <c r="C648" s="175"/>
      <c r="D648" s="175"/>
      <c r="E648" s="176" t="s">
        <v>22</v>
      </c>
      <c r="F648" s="287" t="s">
        <v>1186</v>
      </c>
      <c r="G648" s="288"/>
      <c r="H648" s="288"/>
      <c r="I648" s="288"/>
      <c r="J648" s="175"/>
      <c r="K648" s="177">
        <v>42</v>
      </c>
      <c r="L648" s="175"/>
      <c r="M648" s="175"/>
      <c r="N648" s="175"/>
      <c r="O648" s="175"/>
      <c r="P648" s="175"/>
      <c r="Q648" s="175"/>
      <c r="R648" s="178"/>
      <c r="T648" s="179"/>
      <c r="U648" s="175"/>
      <c r="V648" s="175"/>
      <c r="W648" s="175"/>
      <c r="X648" s="175"/>
      <c r="Y648" s="175"/>
      <c r="Z648" s="175"/>
      <c r="AA648" s="180"/>
      <c r="AT648" s="181" t="s">
        <v>279</v>
      </c>
      <c r="AU648" s="181" t="s">
        <v>282</v>
      </c>
      <c r="AV648" s="10" t="s">
        <v>108</v>
      </c>
      <c r="AW648" s="10" t="s">
        <v>40</v>
      </c>
      <c r="AX648" s="10" t="s">
        <v>90</v>
      </c>
      <c r="AY648" s="181" t="s">
        <v>271</v>
      </c>
    </row>
    <row r="649" spans="2:65" s="1" customFormat="1" ht="28.9" customHeight="1">
      <c r="B649" s="38"/>
      <c r="C649" s="167" t="s">
        <v>1187</v>
      </c>
      <c r="D649" s="167" t="s">
        <v>272</v>
      </c>
      <c r="E649" s="168" t="s">
        <v>1188</v>
      </c>
      <c r="F649" s="283" t="s">
        <v>1189</v>
      </c>
      <c r="G649" s="283"/>
      <c r="H649" s="283"/>
      <c r="I649" s="283"/>
      <c r="J649" s="169" t="s">
        <v>375</v>
      </c>
      <c r="K649" s="170">
        <v>1</v>
      </c>
      <c r="L649" s="272">
        <v>0</v>
      </c>
      <c r="M649" s="284"/>
      <c r="N649" s="273">
        <f>ROUND(L649*K649,1)</f>
        <v>0</v>
      </c>
      <c r="O649" s="273"/>
      <c r="P649" s="273"/>
      <c r="Q649" s="273"/>
      <c r="R649" s="40"/>
      <c r="T649" s="171" t="s">
        <v>22</v>
      </c>
      <c r="U649" s="47" t="s">
        <v>50</v>
      </c>
      <c r="V649" s="39"/>
      <c r="W649" s="172">
        <f>V649*K649</f>
        <v>0</v>
      </c>
      <c r="X649" s="172">
        <v>0</v>
      </c>
      <c r="Y649" s="172">
        <f>X649*K649</f>
        <v>0</v>
      </c>
      <c r="Z649" s="172">
        <v>0</v>
      </c>
      <c r="AA649" s="173">
        <f>Z649*K649</f>
        <v>0</v>
      </c>
      <c r="AR649" s="21" t="s">
        <v>357</v>
      </c>
      <c r="AT649" s="21" t="s">
        <v>272</v>
      </c>
      <c r="AU649" s="21" t="s">
        <v>282</v>
      </c>
      <c r="AY649" s="21" t="s">
        <v>271</v>
      </c>
      <c r="BE649" s="108">
        <f>IF(U649="základní",N649,0)</f>
        <v>0</v>
      </c>
      <c r="BF649" s="108">
        <f>IF(U649="snížená",N649,0)</f>
        <v>0</v>
      </c>
      <c r="BG649" s="108">
        <f>IF(U649="zákl. přenesená",N649,0)</f>
        <v>0</v>
      </c>
      <c r="BH649" s="108">
        <f>IF(U649="sníž. přenesená",N649,0)</f>
        <v>0</v>
      </c>
      <c r="BI649" s="108">
        <f>IF(U649="nulová",N649,0)</f>
        <v>0</v>
      </c>
      <c r="BJ649" s="21" t="s">
        <v>90</v>
      </c>
      <c r="BK649" s="108">
        <f>ROUND(L649*K649,1)</f>
        <v>0</v>
      </c>
      <c r="BL649" s="21" t="s">
        <v>357</v>
      </c>
      <c r="BM649" s="21" t="s">
        <v>1190</v>
      </c>
    </row>
    <row r="650" spans="2:65" s="1" customFormat="1" ht="28.9" customHeight="1">
      <c r="B650" s="38"/>
      <c r="C650" s="206" t="s">
        <v>1191</v>
      </c>
      <c r="D650" s="206" t="s">
        <v>381</v>
      </c>
      <c r="E650" s="207" t="s">
        <v>1192</v>
      </c>
      <c r="F650" s="289" t="s">
        <v>1193</v>
      </c>
      <c r="G650" s="289"/>
      <c r="H650" s="289"/>
      <c r="I650" s="289"/>
      <c r="J650" s="208" t="s">
        <v>1194</v>
      </c>
      <c r="K650" s="209">
        <v>1</v>
      </c>
      <c r="L650" s="290">
        <v>0</v>
      </c>
      <c r="M650" s="291"/>
      <c r="N650" s="292">
        <f>ROUND(L650*K650,1)</f>
        <v>0</v>
      </c>
      <c r="O650" s="273"/>
      <c r="P650" s="273"/>
      <c r="Q650" s="273"/>
      <c r="R650" s="40"/>
      <c r="T650" s="171" t="s">
        <v>22</v>
      </c>
      <c r="U650" s="47" t="s">
        <v>50</v>
      </c>
      <c r="V650" s="39"/>
      <c r="W650" s="172">
        <f>V650*K650</f>
        <v>0</v>
      </c>
      <c r="X650" s="172">
        <v>0</v>
      </c>
      <c r="Y650" s="172">
        <f>X650*K650</f>
        <v>0</v>
      </c>
      <c r="Z650" s="172">
        <v>0</v>
      </c>
      <c r="AA650" s="173">
        <f>Z650*K650</f>
        <v>0</v>
      </c>
      <c r="AR650" s="21" t="s">
        <v>426</v>
      </c>
      <c r="AT650" s="21" t="s">
        <v>381</v>
      </c>
      <c r="AU650" s="21" t="s">
        <v>282</v>
      </c>
      <c r="AY650" s="21" t="s">
        <v>271</v>
      </c>
      <c r="BE650" s="108">
        <f>IF(U650="základní",N650,0)</f>
        <v>0</v>
      </c>
      <c r="BF650" s="108">
        <f>IF(U650="snížená",N650,0)</f>
        <v>0</v>
      </c>
      <c r="BG650" s="108">
        <f>IF(U650="zákl. přenesená",N650,0)</f>
        <v>0</v>
      </c>
      <c r="BH650" s="108">
        <f>IF(U650="sníž. přenesená",N650,0)</f>
        <v>0</v>
      </c>
      <c r="BI650" s="108">
        <f>IF(U650="nulová",N650,0)</f>
        <v>0</v>
      </c>
      <c r="BJ650" s="21" t="s">
        <v>90</v>
      </c>
      <c r="BK650" s="108">
        <f>ROUND(L650*K650,1)</f>
        <v>0</v>
      </c>
      <c r="BL650" s="21" t="s">
        <v>357</v>
      </c>
      <c r="BM650" s="21" t="s">
        <v>1195</v>
      </c>
    </row>
    <row r="651" spans="2:65" s="1" customFormat="1" ht="28.9" customHeight="1">
      <c r="B651" s="38"/>
      <c r="C651" s="167" t="s">
        <v>1196</v>
      </c>
      <c r="D651" s="167" t="s">
        <v>272</v>
      </c>
      <c r="E651" s="168" t="s">
        <v>1197</v>
      </c>
      <c r="F651" s="283" t="s">
        <v>1198</v>
      </c>
      <c r="G651" s="283"/>
      <c r="H651" s="283"/>
      <c r="I651" s="283"/>
      <c r="J651" s="169" t="s">
        <v>375</v>
      </c>
      <c r="K651" s="170">
        <v>2</v>
      </c>
      <c r="L651" s="272">
        <v>0</v>
      </c>
      <c r="M651" s="284"/>
      <c r="N651" s="273">
        <f>ROUND(L651*K651,1)</f>
        <v>0</v>
      </c>
      <c r="O651" s="273"/>
      <c r="P651" s="273"/>
      <c r="Q651" s="273"/>
      <c r="R651" s="40"/>
      <c r="T651" s="171" t="s">
        <v>22</v>
      </c>
      <c r="U651" s="47" t="s">
        <v>50</v>
      </c>
      <c r="V651" s="39"/>
      <c r="W651" s="172">
        <f>V651*K651</f>
        <v>0</v>
      </c>
      <c r="X651" s="172">
        <v>0</v>
      </c>
      <c r="Y651" s="172">
        <f>X651*K651</f>
        <v>0</v>
      </c>
      <c r="Z651" s="172">
        <v>0</v>
      </c>
      <c r="AA651" s="173">
        <f>Z651*K651</f>
        <v>0</v>
      </c>
      <c r="AR651" s="21" t="s">
        <v>357</v>
      </c>
      <c r="AT651" s="21" t="s">
        <v>272</v>
      </c>
      <c r="AU651" s="21" t="s">
        <v>282</v>
      </c>
      <c r="AY651" s="21" t="s">
        <v>271</v>
      </c>
      <c r="BE651" s="108">
        <f>IF(U651="základní",N651,0)</f>
        <v>0</v>
      </c>
      <c r="BF651" s="108">
        <f>IF(U651="snížená",N651,0)</f>
        <v>0</v>
      </c>
      <c r="BG651" s="108">
        <f>IF(U651="zákl. přenesená",N651,0)</f>
        <v>0</v>
      </c>
      <c r="BH651" s="108">
        <f>IF(U651="sníž. přenesená",N651,0)</f>
        <v>0</v>
      </c>
      <c r="BI651" s="108">
        <f>IF(U651="nulová",N651,0)</f>
        <v>0</v>
      </c>
      <c r="BJ651" s="21" t="s">
        <v>90</v>
      </c>
      <c r="BK651" s="108">
        <f>ROUND(L651*K651,1)</f>
        <v>0</v>
      </c>
      <c r="BL651" s="21" t="s">
        <v>357</v>
      </c>
      <c r="BM651" s="21" t="s">
        <v>1199</v>
      </c>
    </row>
    <row r="652" spans="2:65" s="13" customFormat="1" ht="28.9" customHeight="1">
      <c r="B652" s="198"/>
      <c r="C652" s="199"/>
      <c r="D652" s="199"/>
      <c r="E652" s="200" t="s">
        <v>22</v>
      </c>
      <c r="F652" s="285" t="s">
        <v>1200</v>
      </c>
      <c r="G652" s="286"/>
      <c r="H652" s="286"/>
      <c r="I652" s="286"/>
      <c r="J652" s="199"/>
      <c r="K652" s="201" t="s">
        <v>22</v>
      </c>
      <c r="L652" s="199"/>
      <c r="M652" s="199"/>
      <c r="N652" s="199"/>
      <c r="O652" s="199"/>
      <c r="P652" s="199"/>
      <c r="Q652" s="199"/>
      <c r="R652" s="202"/>
      <c r="T652" s="203"/>
      <c r="U652" s="199"/>
      <c r="V652" s="199"/>
      <c r="W652" s="199"/>
      <c r="X652" s="199"/>
      <c r="Y652" s="199"/>
      <c r="Z652" s="199"/>
      <c r="AA652" s="204"/>
      <c r="AT652" s="205" t="s">
        <v>279</v>
      </c>
      <c r="AU652" s="205" t="s">
        <v>282</v>
      </c>
      <c r="AV652" s="13" t="s">
        <v>90</v>
      </c>
      <c r="AW652" s="13" t="s">
        <v>40</v>
      </c>
      <c r="AX652" s="13" t="s">
        <v>85</v>
      </c>
      <c r="AY652" s="205" t="s">
        <v>271</v>
      </c>
    </row>
    <row r="653" spans="2:65" s="13" customFormat="1" ht="28.9" customHeight="1">
      <c r="B653" s="198"/>
      <c r="C653" s="199"/>
      <c r="D653" s="199"/>
      <c r="E653" s="200" t="s">
        <v>22</v>
      </c>
      <c r="F653" s="279" t="s">
        <v>1201</v>
      </c>
      <c r="G653" s="280"/>
      <c r="H653" s="280"/>
      <c r="I653" s="280"/>
      <c r="J653" s="199"/>
      <c r="K653" s="201" t="s">
        <v>22</v>
      </c>
      <c r="L653" s="199"/>
      <c r="M653" s="199"/>
      <c r="N653" s="199"/>
      <c r="O653" s="199"/>
      <c r="P653" s="199"/>
      <c r="Q653" s="199"/>
      <c r="R653" s="202"/>
      <c r="T653" s="203"/>
      <c r="U653" s="199"/>
      <c r="V653" s="199"/>
      <c r="W653" s="199"/>
      <c r="X653" s="199"/>
      <c r="Y653" s="199"/>
      <c r="Z653" s="199"/>
      <c r="AA653" s="204"/>
      <c r="AT653" s="205" t="s">
        <v>279</v>
      </c>
      <c r="AU653" s="205" t="s">
        <v>282</v>
      </c>
      <c r="AV653" s="13" t="s">
        <v>90</v>
      </c>
      <c r="AW653" s="13" t="s">
        <v>40</v>
      </c>
      <c r="AX653" s="13" t="s">
        <v>85</v>
      </c>
      <c r="AY653" s="205" t="s">
        <v>271</v>
      </c>
    </row>
    <row r="654" spans="2:65" s="13" customFormat="1" ht="28.9" customHeight="1">
      <c r="B654" s="198"/>
      <c r="C654" s="199"/>
      <c r="D654" s="199"/>
      <c r="E654" s="200" t="s">
        <v>22</v>
      </c>
      <c r="F654" s="279" t="s">
        <v>1202</v>
      </c>
      <c r="G654" s="280"/>
      <c r="H654" s="280"/>
      <c r="I654" s="280"/>
      <c r="J654" s="199"/>
      <c r="K654" s="201" t="s">
        <v>22</v>
      </c>
      <c r="L654" s="199"/>
      <c r="M654" s="199"/>
      <c r="N654" s="199"/>
      <c r="O654" s="199"/>
      <c r="P654" s="199"/>
      <c r="Q654" s="199"/>
      <c r="R654" s="202"/>
      <c r="T654" s="203"/>
      <c r="U654" s="199"/>
      <c r="V654" s="199"/>
      <c r="W654" s="199"/>
      <c r="X654" s="199"/>
      <c r="Y654" s="199"/>
      <c r="Z654" s="199"/>
      <c r="AA654" s="204"/>
      <c r="AT654" s="205" t="s">
        <v>279</v>
      </c>
      <c r="AU654" s="205" t="s">
        <v>282</v>
      </c>
      <c r="AV654" s="13" t="s">
        <v>90</v>
      </c>
      <c r="AW654" s="13" t="s">
        <v>40</v>
      </c>
      <c r="AX654" s="13" t="s">
        <v>85</v>
      </c>
      <c r="AY654" s="205" t="s">
        <v>271</v>
      </c>
    </row>
    <row r="655" spans="2:65" s="13" customFormat="1" ht="28.9" customHeight="1">
      <c r="B655" s="198"/>
      <c r="C655" s="199"/>
      <c r="D655" s="199"/>
      <c r="E655" s="200" t="s">
        <v>22</v>
      </c>
      <c r="F655" s="279" t="s">
        <v>1203</v>
      </c>
      <c r="G655" s="280"/>
      <c r="H655" s="280"/>
      <c r="I655" s="280"/>
      <c r="J655" s="199"/>
      <c r="K655" s="201" t="s">
        <v>22</v>
      </c>
      <c r="L655" s="199"/>
      <c r="M655" s="199"/>
      <c r="N655" s="199"/>
      <c r="O655" s="199"/>
      <c r="P655" s="199"/>
      <c r="Q655" s="199"/>
      <c r="R655" s="202"/>
      <c r="T655" s="203"/>
      <c r="U655" s="199"/>
      <c r="V655" s="199"/>
      <c r="W655" s="199"/>
      <c r="X655" s="199"/>
      <c r="Y655" s="199"/>
      <c r="Z655" s="199"/>
      <c r="AA655" s="204"/>
      <c r="AT655" s="205" t="s">
        <v>279</v>
      </c>
      <c r="AU655" s="205" t="s">
        <v>282</v>
      </c>
      <c r="AV655" s="13" t="s">
        <v>90</v>
      </c>
      <c r="AW655" s="13" t="s">
        <v>40</v>
      </c>
      <c r="AX655" s="13" t="s">
        <v>85</v>
      </c>
      <c r="AY655" s="205" t="s">
        <v>271</v>
      </c>
    </row>
    <row r="656" spans="2:65" s="10" customFormat="1" ht="20.45" customHeight="1">
      <c r="B656" s="174"/>
      <c r="C656" s="175"/>
      <c r="D656" s="175"/>
      <c r="E656" s="176" t="s">
        <v>22</v>
      </c>
      <c r="F656" s="281" t="s">
        <v>1204</v>
      </c>
      <c r="G656" s="282"/>
      <c r="H656" s="282"/>
      <c r="I656" s="282"/>
      <c r="J656" s="175"/>
      <c r="K656" s="177">
        <v>2</v>
      </c>
      <c r="L656" s="175"/>
      <c r="M656" s="175"/>
      <c r="N656" s="175"/>
      <c r="O656" s="175"/>
      <c r="P656" s="175"/>
      <c r="Q656" s="175"/>
      <c r="R656" s="178"/>
      <c r="T656" s="179"/>
      <c r="U656" s="175"/>
      <c r="V656" s="175"/>
      <c r="W656" s="175"/>
      <c r="X656" s="175"/>
      <c r="Y656" s="175"/>
      <c r="Z656" s="175"/>
      <c r="AA656" s="180"/>
      <c r="AT656" s="181" t="s">
        <v>279</v>
      </c>
      <c r="AU656" s="181" t="s">
        <v>282</v>
      </c>
      <c r="AV656" s="10" t="s">
        <v>108</v>
      </c>
      <c r="AW656" s="10" t="s">
        <v>40</v>
      </c>
      <c r="AX656" s="10" t="s">
        <v>90</v>
      </c>
      <c r="AY656" s="181" t="s">
        <v>271</v>
      </c>
    </row>
    <row r="657" spans="2:65" s="1" customFormat="1" ht="28.9" customHeight="1">
      <c r="B657" s="38"/>
      <c r="C657" s="206" t="s">
        <v>1205</v>
      </c>
      <c r="D657" s="206" t="s">
        <v>381</v>
      </c>
      <c r="E657" s="207" t="s">
        <v>1206</v>
      </c>
      <c r="F657" s="289" t="s">
        <v>1207</v>
      </c>
      <c r="G657" s="289"/>
      <c r="H657" s="289"/>
      <c r="I657" s="289"/>
      <c r="J657" s="208" t="s">
        <v>375</v>
      </c>
      <c r="K657" s="209">
        <v>2</v>
      </c>
      <c r="L657" s="290">
        <v>0</v>
      </c>
      <c r="M657" s="291"/>
      <c r="N657" s="292">
        <f>ROUND(L657*K657,1)</f>
        <v>0</v>
      </c>
      <c r="O657" s="273"/>
      <c r="P657" s="273"/>
      <c r="Q657" s="273"/>
      <c r="R657" s="40"/>
      <c r="T657" s="171" t="s">
        <v>22</v>
      </c>
      <c r="U657" s="47" t="s">
        <v>50</v>
      </c>
      <c r="V657" s="39"/>
      <c r="W657" s="172">
        <f>V657*K657</f>
        <v>0</v>
      </c>
      <c r="X657" s="172">
        <v>0</v>
      </c>
      <c r="Y657" s="172">
        <f>X657*K657</f>
        <v>0</v>
      </c>
      <c r="Z657" s="172">
        <v>0</v>
      </c>
      <c r="AA657" s="173">
        <f>Z657*K657</f>
        <v>0</v>
      </c>
      <c r="AR657" s="21" t="s">
        <v>426</v>
      </c>
      <c r="AT657" s="21" t="s">
        <v>381</v>
      </c>
      <c r="AU657" s="21" t="s">
        <v>282</v>
      </c>
      <c r="AY657" s="21" t="s">
        <v>271</v>
      </c>
      <c r="BE657" s="108">
        <f>IF(U657="základní",N657,0)</f>
        <v>0</v>
      </c>
      <c r="BF657" s="108">
        <f>IF(U657="snížená",N657,0)</f>
        <v>0</v>
      </c>
      <c r="BG657" s="108">
        <f>IF(U657="zákl. přenesená",N657,0)</f>
        <v>0</v>
      </c>
      <c r="BH657" s="108">
        <f>IF(U657="sníž. přenesená",N657,0)</f>
        <v>0</v>
      </c>
      <c r="BI657" s="108">
        <f>IF(U657="nulová",N657,0)</f>
        <v>0</v>
      </c>
      <c r="BJ657" s="21" t="s">
        <v>90</v>
      </c>
      <c r="BK657" s="108">
        <f>ROUND(L657*K657,1)</f>
        <v>0</v>
      </c>
      <c r="BL657" s="21" t="s">
        <v>357</v>
      </c>
      <c r="BM657" s="21" t="s">
        <v>1208</v>
      </c>
    </row>
    <row r="658" spans="2:65" s="13" customFormat="1" ht="28.9" customHeight="1">
      <c r="B658" s="198"/>
      <c r="C658" s="199"/>
      <c r="D658" s="199"/>
      <c r="E658" s="200" t="s">
        <v>22</v>
      </c>
      <c r="F658" s="285" t="s">
        <v>1200</v>
      </c>
      <c r="G658" s="286"/>
      <c r="H658" s="286"/>
      <c r="I658" s="286"/>
      <c r="J658" s="199"/>
      <c r="K658" s="201" t="s">
        <v>22</v>
      </c>
      <c r="L658" s="199"/>
      <c r="M658" s="199"/>
      <c r="N658" s="199"/>
      <c r="O658" s="199"/>
      <c r="P658" s="199"/>
      <c r="Q658" s="199"/>
      <c r="R658" s="202"/>
      <c r="T658" s="203"/>
      <c r="U658" s="199"/>
      <c r="V658" s="199"/>
      <c r="W658" s="199"/>
      <c r="X658" s="199"/>
      <c r="Y658" s="199"/>
      <c r="Z658" s="199"/>
      <c r="AA658" s="204"/>
      <c r="AT658" s="205" t="s">
        <v>279</v>
      </c>
      <c r="AU658" s="205" t="s">
        <v>282</v>
      </c>
      <c r="AV658" s="13" t="s">
        <v>90</v>
      </c>
      <c r="AW658" s="13" t="s">
        <v>40</v>
      </c>
      <c r="AX658" s="13" t="s">
        <v>85</v>
      </c>
      <c r="AY658" s="205" t="s">
        <v>271</v>
      </c>
    </row>
    <row r="659" spans="2:65" s="13" customFormat="1" ht="28.9" customHeight="1">
      <c r="B659" s="198"/>
      <c r="C659" s="199"/>
      <c r="D659" s="199"/>
      <c r="E659" s="200" t="s">
        <v>22</v>
      </c>
      <c r="F659" s="279" t="s">
        <v>1201</v>
      </c>
      <c r="G659" s="280"/>
      <c r="H659" s="280"/>
      <c r="I659" s="280"/>
      <c r="J659" s="199"/>
      <c r="K659" s="201" t="s">
        <v>22</v>
      </c>
      <c r="L659" s="199"/>
      <c r="M659" s="199"/>
      <c r="N659" s="199"/>
      <c r="O659" s="199"/>
      <c r="P659" s="199"/>
      <c r="Q659" s="199"/>
      <c r="R659" s="202"/>
      <c r="T659" s="203"/>
      <c r="U659" s="199"/>
      <c r="V659" s="199"/>
      <c r="W659" s="199"/>
      <c r="X659" s="199"/>
      <c r="Y659" s="199"/>
      <c r="Z659" s="199"/>
      <c r="AA659" s="204"/>
      <c r="AT659" s="205" t="s">
        <v>279</v>
      </c>
      <c r="AU659" s="205" t="s">
        <v>282</v>
      </c>
      <c r="AV659" s="13" t="s">
        <v>90</v>
      </c>
      <c r="AW659" s="13" t="s">
        <v>40</v>
      </c>
      <c r="AX659" s="13" t="s">
        <v>85</v>
      </c>
      <c r="AY659" s="205" t="s">
        <v>271</v>
      </c>
    </row>
    <row r="660" spans="2:65" s="13" customFormat="1" ht="28.9" customHeight="1">
      <c r="B660" s="198"/>
      <c r="C660" s="199"/>
      <c r="D660" s="199"/>
      <c r="E660" s="200" t="s">
        <v>22</v>
      </c>
      <c r="F660" s="279" t="s">
        <v>1202</v>
      </c>
      <c r="G660" s="280"/>
      <c r="H660" s="280"/>
      <c r="I660" s="280"/>
      <c r="J660" s="199"/>
      <c r="K660" s="201" t="s">
        <v>22</v>
      </c>
      <c r="L660" s="199"/>
      <c r="M660" s="199"/>
      <c r="N660" s="199"/>
      <c r="O660" s="199"/>
      <c r="P660" s="199"/>
      <c r="Q660" s="199"/>
      <c r="R660" s="202"/>
      <c r="T660" s="203"/>
      <c r="U660" s="199"/>
      <c r="V660" s="199"/>
      <c r="W660" s="199"/>
      <c r="X660" s="199"/>
      <c r="Y660" s="199"/>
      <c r="Z660" s="199"/>
      <c r="AA660" s="204"/>
      <c r="AT660" s="205" t="s">
        <v>279</v>
      </c>
      <c r="AU660" s="205" t="s">
        <v>282</v>
      </c>
      <c r="AV660" s="13" t="s">
        <v>90</v>
      </c>
      <c r="AW660" s="13" t="s">
        <v>40</v>
      </c>
      <c r="AX660" s="13" t="s">
        <v>85</v>
      </c>
      <c r="AY660" s="205" t="s">
        <v>271</v>
      </c>
    </row>
    <row r="661" spans="2:65" s="13" customFormat="1" ht="28.9" customHeight="1">
      <c r="B661" s="198"/>
      <c r="C661" s="199"/>
      <c r="D661" s="199"/>
      <c r="E661" s="200" t="s">
        <v>22</v>
      </c>
      <c r="F661" s="279" t="s">
        <v>1203</v>
      </c>
      <c r="G661" s="280"/>
      <c r="H661" s="280"/>
      <c r="I661" s="280"/>
      <c r="J661" s="199"/>
      <c r="K661" s="201" t="s">
        <v>22</v>
      </c>
      <c r="L661" s="199"/>
      <c r="M661" s="199"/>
      <c r="N661" s="199"/>
      <c r="O661" s="199"/>
      <c r="P661" s="199"/>
      <c r="Q661" s="199"/>
      <c r="R661" s="202"/>
      <c r="T661" s="203"/>
      <c r="U661" s="199"/>
      <c r="V661" s="199"/>
      <c r="W661" s="199"/>
      <c r="X661" s="199"/>
      <c r="Y661" s="199"/>
      <c r="Z661" s="199"/>
      <c r="AA661" s="204"/>
      <c r="AT661" s="205" t="s">
        <v>279</v>
      </c>
      <c r="AU661" s="205" t="s">
        <v>282</v>
      </c>
      <c r="AV661" s="13" t="s">
        <v>90</v>
      </c>
      <c r="AW661" s="13" t="s">
        <v>40</v>
      </c>
      <c r="AX661" s="13" t="s">
        <v>85</v>
      </c>
      <c r="AY661" s="205" t="s">
        <v>271</v>
      </c>
    </row>
    <row r="662" spans="2:65" s="10" customFormat="1" ht="20.45" customHeight="1">
      <c r="B662" s="174"/>
      <c r="C662" s="175"/>
      <c r="D662" s="175"/>
      <c r="E662" s="176" t="s">
        <v>22</v>
      </c>
      <c r="F662" s="281" t="s">
        <v>1204</v>
      </c>
      <c r="G662" s="282"/>
      <c r="H662" s="282"/>
      <c r="I662" s="282"/>
      <c r="J662" s="175"/>
      <c r="K662" s="177">
        <v>2</v>
      </c>
      <c r="L662" s="175"/>
      <c r="M662" s="175"/>
      <c r="N662" s="175"/>
      <c r="O662" s="175"/>
      <c r="P662" s="175"/>
      <c r="Q662" s="175"/>
      <c r="R662" s="178"/>
      <c r="T662" s="179"/>
      <c r="U662" s="175"/>
      <c r="V662" s="175"/>
      <c r="W662" s="175"/>
      <c r="X662" s="175"/>
      <c r="Y662" s="175"/>
      <c r="Z662" s="175"/>
      <c r="AA662" s="180"/>
      <c r="AT662" s="181" t="s">
        <v>279</v>
      </c>
      <c r="AU662" s="181" t="s">
        <v>282</v>
      </c>
      <c r="AV662" s="10" t="s">
        <v>108</v>
      </c>
      <c r="AW662" s="10" t="s">
        <v>40</v>
      </c>
      <c r="AX662" s="10" t="s">
        <v>90</v>
      </c>
      <c r="AY662" s="181" t="s">
        <v>271</v>
      </c>
    </row>
    <row r="663" spans="2:65" s="1" customFormat="1" ht="51.6" customHeight="1">
      <c r="B663" s="38"/>
      <c r="C663" s="167" t="s">
        <v>1209</v>
      </c>
      <c r="D663" s="167" t="s">
        <v>272</v>
      </c>
      <c r="E663" s="168" t="s">
        <v>1210</v>
      </c>
      <c r="F663" s="283" t="s">
        <v>1211</v>
      </c>
      <c r="G663" s="283"/>
      <c r="H663" s="283"/>
      <c r="I663" s="283"/>
      <c r="J663" s="169" t="s">
        <v>375</v>
      </c>
      <c r="K663" s="170">
        <v>1</v>
      </c>
      <c r="L663" s="272">
        <v>0</v>
      </c>
      <c r="M663" s="284"/>
      <c r="N663" s="273">
        <f t="shared" ref="N663:N674" si="65">ROUND(L663*K663,1)</f>
        <v>0</v>
      </c>
      <c r="O663" s="273"/>
      <c r="P663" s="273"/>
      <c r="Q663" s="273"/>
      <c r="R663" s="40"/>
      <c r="T663" s="171" t="s">
        <v>22</v>
      </c>
      <c r="U663" s="47" t="s">
        <v>50</v>
      </c>
      <c r="V663" s="39"/>
      <c r="W663" s="172">
        <f t="shared" ref="W663:W674" si="66">V663*K663</f>
        <v>0</v>
      </c>
      <c r="X663" s="172">
        <v>0</v>
      </c>
      <c r="Y663" s="172">
        <f t="shared" ref="Y663:Y674" si="67">X663*K663</f>
        <v>0</v>
      </c>
      <c r="Z663" s="172">
        <v>0</v>
      </c>
      <c r="AA663" s="173">
        <f t="shared" ref="AA663:AA674" si="68">Z663*K663</f>
        <v>0</v>
      </c>
      <c r="AR663" s="21" t="s">
        <v>357</v>
      </c>
      <c r="AT663" s="21" t="s">
        <v>272</v>
      </c>
      <c r="AU663" s="21" t="s">
        <v>282</v>
      </c>
      <c r="AY663" s="21" t="s">
        <v>271</v>
      </c>
      <c r="BE663" s="108">
        <f t="shared" ref="BE663:BE674" si="69">IF(U663="základní",N663,0)</f>
        <v>0</v>
      </c>
      <c r="BF663" s="108">
        <f t="shared" ref="BF663:BF674" si="70">IF(U663="snížená",N663,0)</f>
        <v>0</v>
      </c>
      <c r="BG663" s="108">
        <f t="shared" ref="BG663:BG674" si="71">IF(U663="zákl. přenesená",N663,0)</f>
        <v>0</v>
      </c>
      <c r="BH663" s="108">
        <f t="shared" ref="BH663:BH674" si="72">IF(U663="sníž. přenesená",N663,0)</f>
        <v>0</v>
      </c>
      <c r="BI663" s="108">
        <f t="shared" ref="BI663:BI674" si="73">IF(U663="nulová",N663,0)</f>
        <v>0</v>
      </c>
      <c r="BJ663" s="21" t="s">
        <v>90</v>
      </c>
      <c r="BK663" s="108">
        <f t="shared" ref="BK663:BK674" si="74">ROUND(L663*K663,1)</f>
        <v>0</v>
      </c>
      <c r="BL663" s="21" t="s">
        <v>357</v>
      </c>
      <c r="BM663" s="21" t="s">
        <v>1212</v>
      </c>
    </row>
    <row r="664" spans="2:65" s="1" customFormat="1" ht="51.6" customHeight="1">
      <c r="B664" s="38"/>
      <c r="C664" s="206" t="s">
        <v>1213</v>
      </c>
      <c r="D664" s="206" t="s">
        <v>381</v>
      </c>
      <c r="E664" s="207" t="s">
        <v>1214</v>
      </c>
      <c r="F664" s="289" t="s">
        <v>1215</v>
      </c>
      <c r="G664" s="289"/>
      <c r="H664" s="289"/>
      <c r="I664" s="289"/>
      <c r="J664" s="208" t="s">
        <v>375</v>
      </c>
      <c r="K664" s="209">
        <v>1</v>
      </c>
      <c r="L664" s="290">
        <v>0</v>
      </c>
      <c r="M664" s="291"/>
      <c r="N664" s="292">
        <f t="shared" si="65"/>
        <v>0</v>
      </c>
      <c r="O664" s="273"/>
      <c r="P664" s="273"/>
      <c r="Q664" s="273"/>
      <c r="R664" s="40"/>
      <c r="T664" s="171" t="s">
        <v>22</v>
      </c>
      <c r="U664" s="47" t="s">
        <v>50</v>
      </c>
      <c r="V664" s="39"/>
      <c r="W664" s="172">
        <f t="shared" si="66"/>
        <v>0</v>
      </c>
      <c r="X664" s="172">
        <v>0</v>
      </c>
      <c r="Y664" s="172">
        <f t="shared" si="67"/>
        <v>0</v>
      </c>
      <c r="Z664" s="172">
        <v>0</v>
      </c>
      <c r="AA664" s="173">
        <f t="shared" si="68"/>
        <v>0</v>
      </c>
      <c r="AR664" s="21" t="s">
        <v>426</v>
      </c>
      <c r="AT664" s="21" t="s">
        <v>381</v>
      </c>
      <c r="AU664" s="21" t="s">
        <v>282</v>
      </c>
      <c r="AY664" s="21" t="s">
        <v>271</v>
      </c>
      <c r="BE664" s="108">
        <f t="shared" si="69"/>
        <v>0</v>
      </c>
      <c r="BF664" s="108">
        <f t="shared" si="70"/>
        <v>0</v>
      </c>
      <c r="BG664" s="108">
        <f t="shared" si="71"/>
        <v>0</v>
      </c>
      <c r="BH664" s="108">
        <f t="shared" si="72"/>
        <v>0</v>
      </c>
      <c r="BI664" s="108">
        <f t="shared" si="73"/>
        <v>0</v>
      </c>
      <c r="BJ664" s="21" t="s">
        <v>90</v>
      </c>
      <c r="BK664" s="108">
        <f t="shared" si="74"/>
        <v>0</v>
      </c>
      <c r="BL664" s="21" t="s">
        <v>357</v>
      </c>
      <c r="BM664" s="21" t="s">
        <v>1216</v>
      </c>
    </row>
    <row r="665" spans="2:65" s="1" customFormat="1" ht="20.45" customHeight="1">
      <c r="B665" s="38"/>
      <c r="C665" s="167" t="s">
        <v>1217</v>
      </c>
      <c r="D665" s="167" t="s">
        <v>272</v>
      </c>
      <c r="E665" s="168" t="s">
        <v>1218</v>
      </c>
      <c r="F665" s="283" t="s">
        <v>1219</v>
      </c>
      <c r="G665" s="283"/>
      <c r="H665" s="283"/>
      <c r="I665" s="283"/>
      <c r="J665" s="169" t="s">
        <v>375</v>
      </c>
      <c r="K665" s="170">
        <v>2</v>
      </c>
      <c r="L665" s="272">
        <v>0</v>
      </c>
      <c r="M665" s="284"/>
      <c r="N665" s="273">
        <f t="shared" si="65"/>
        <v>0</v>
      </c>
      <c r="O665" s="273"/>
      <c r="P665" s="273"/>
      <c r="Q665" s="273"/>
      <c r="R665" s="40"/>
      <c r="T665" s="171" t="s">
        <v>22</v>
      </c>
      <c r="U665" s="47" t="s">
        <v>50</v>
      </c>
      <c r="V665" s="39"/>
      <c r="W665" s="172">
        <f t="shared" si="66"/>
        <v>0</v>
      </c>
      <c r="X665" s="172">
        <v>0</v>
      </c>
      <c r="Y665" s="172">
        <f t="shared" si="67"/>
        <v>0</v>
      </c>
      <c r="Z665" s="172">
        <v>0</v>
      </c>
      <c r="AA665" s="173">
        <f t="shared" si="68"/>
        <v>0</v>
      </c>
      <c r="AR665" s="21" t="s">
        <v>357</v>
      </c>
      <c r="AT665" s="21" t="s">
        <v>272</v>
      </c>
      <c r="AU665" s="21" t="s">
        <v>282</v>
      </c>
      <c r="AY665" s="21" t="s">
        <v>271</v>
      </c>
      <c r="BE665" s="108">
        <f t="shared" si="69"/>
        <v>0</v>
      </c>
      <c r="BF665" s="108">
        <f t="shared" si="70"/>
        <v>0</v>
      </c>
      <c r="BG665" s="108">
        <f t="shared" si="71"/>
        <v>0</v>
      </c>
      <c r="BH665" s="108">
        <f t="shared" si="72"/>
        <v>0</v>
      </c>
      <c r="BI665" s="108">
        <f t="shared" si="73"/>
        <v>0</v>
      </c>
      <c r="BJ665" s="21" t="s">
        <v>90</v>
      </c>
      <c r="BK665" s="108">
        <f t="shared" si="74"/>
        <v>0</v>
      </c>
      <c r="BL665" s="21" t="s">
        <v>357</v>
      </c>
      <c r="BM665" s="21" t="s">
        <v>1220</v>
      </c>
    </row>
    <row r="666" spans="2:65" s="1" customFormat="1" ht="20.45" customHeight="1">
      <c r="B666" s="38"/>
      <c r="C666" s="206" t="s">
        <v>1221</v>
      </c>
      <c r="D666" s="206" t="s">
        <v>381</v>
      </c>
      <c r="E666" s="207" t="s">
        <v>1222</v>
      </c>
      <c r="F666" s="289" t="s">
        <v>1223</v>
      </c>
      <c r="G666" s="289"/>
      <c r="H666" s="289"/>
      <c r="I666" s="289"/>
      <c r="J666" s="208" t="s">
        <v>375</v>
      </c>
      <c r="K666" s="209">
        <v>2</v>
      </c>
      <c r="L666" s="290">
        <v>0</v>
      </c>
      <c r="M666" s="291"/>
      <c r="N666" s="292">
        <f t="shared" si="65"/>
        <v>0</v>
      </c>
      <c r="O666" s="273"/>
      <c r="P666" s="273"/>
      <c r="Q666" s="273"/>
      <c r="R666" s="40"/>
      <c r="T666" s="171" t="s">
        <v>22</v>
      </c>
      <c r="U666" s="47" t="s">
        <v>50</v>
      </c>
      <c r="V666" s="39"/>
      <c r="W666" s="172">
        <f t="shared" si="66"/>
        <v>0</v>
      </c>
      <c r="X666" s="172">
        <v>0</v>
      </c>
      <c r="Y666" s="172">
        <f t="shared" si="67"/>
        <v>0</v>
      </c>
      <c r="Z666" s="172">
        <v>0</v>
      </c>
      <c r="AA666" s="173">
        <f t="shared" si="68"/>
        <v>0</v>
      </c>
      <c r="AR666" s="21" t="s">
        <v>426</v>
      </c>
      <c r="AT666" s="21" t="s">
        <v>381</v>
      </c>
      <c r="AU666" s="21" t="s">
        <v>282</v>
      </c>
      <c r="AY666" s="21" t="s">
        <v>271</v>
      </c>
      <c r="BE666" s="108">
        <f t="shared" si="69"/>
        <v>0</v>
      </c>
      <c r="BF666" s="108">
        <f t="shared" si="70"/>
        <v>0</v>
      </c>
      <c r="BG666" s="108">
        <f t="shared" si="71"/>
        <v>0</v>
      </c>
      <c r="BH666" s="108">
        <f t="shared" si="72"/>
        <v>0</v>
      </c>
      <c r="BI666" s="108">
        <f t="shared" si="73"/>
        <v>0</v>
      </c>
      <c r="BJ666" s="21" t="s">
        <v>90</v>
      </c>
      <c r="BK666" s="108">
        <f t="shared" si="74"/>
        <v>0</v>
      </c>
      <c r="BL666" s="21" t="s">
        <v>357</v>
      </c>
      <c r="BM666" s="21" t="s">
        <v>1224</v>
      </c>
    </row>
    <row r="667" spans="2:65" s="1" customFormat="1" ht="28.9" customHeight="1">
      <c r="B667" s="38"/>
      <c r="C667" s="167" t="s">
        <v>1225</v>
      </c>
      <c r="D667" s="167" t="s">
        <v>272</v>
      </c>
      <c r="E667" s="168" t="s">
        <v>1226</v>
      </c>
      <c r="F667" s="283" t="s">
        <v>1227</v>
      </c>
      <c r="G667" s="283"/>
      <c r="H667" s="283"/>
      <c r="I667" s="283"/>
      <c r="J667" s="169" t="s">
        <v>308</v>
      </c>
      <c r="K667" s="170">
        <v>25</v>
      </c>
      <c r="L667" s="272">
        <v>0</v>
      </c>
      <c r="M667" s="284"/>
      <c r="N667" s="273">
        <f t="shared" si="65"/>
        <v>0</v>
      </c>
      <c r="O667" s="273"/>
      <c r="P667" s="273"/>
      <c r="Q667" s="273"/>
      <c r="R667" s="40"/>
      <c r="T667" s="171" t="s">
        <v>22</v>
      </c>
      <c r="U667" s="47" t="s">
        <v>50</v>
      </c>
      <c r="V667" s="39"/>
      <c r="W667" s="172">
        <f t="shared" si="66"/>
        <v>0</v>
      </c>
      <c r="X667" s="172">
        <v>0</v>
      </c>
      <c r="Y667" s="172">
        <f t="shared" si="67"/>
        <v>0</v>
      </c>
      <c r="Z667" s="172">
        <v>0</v>
      </c>
      <c r="AA667" s="173">
        <f t="shared" si="68"/>
        <v>0</v>
      </c>
      <c r="AR667" s="21" t="s">
        <v>357</v>
      </c>
      <c r="AT667" s="21" t="s">
        <v>272</v>
      </c>
      <c r="AU667" s="21" t="s">
        <v>282</v>
      </c>
      <c r="AY667" s="21" t="s">
        <v>271</v>
      </c>
      <c r="BE667" s="108">
        <f t="shared" si="69"/>
        <v>0</v>
      </c>
      <c r="BF667" s="108">
        <f t="shared" si="70"/>
        <v>0</v>
      </c>
      <c r="BG667" s="108">
        <f t="shared" si="71"/>
        <v>0</v>
      </c>
      <c r="BH667" s="108">
        <f t="shared" si="72"/>
        <v>0</v>
      </c>
      <c r="BI667" s="108">
        <f t="shared" si="73"/>
        <v>0</v>
      </c>
      <c r="BJ667" s="21" t="s">
        <v>90</v>
      </c>
      <c r="BK667" s="108">
        <f t="shared" si="74"/>
        <v>0</v>
      </c>
      <c r="BL667" s="21" t="s">
        <v>357</v>
      </c>
      <c r="BM667" s="21" t="s">
        <v>1228</v>
      </c>
    </row>
    <row r="668" spans="2:65" s="1" customFormat="1" ht="28.9" customHeight="1">
      <c r="B668" s="38"/>
      <c r="C668" s="206" t="s">
        <v>1229</v>
      </c>
      <c r="D668" s="206" t="s">
        <v>381</v>
      </c>
      <c r="E668" s="207" t="s">
        <v>1230</v>
      </c>
      <c r="F668" s="289" t="s">
        <v>1231</v>
      </c>
      <c r="G668" s="289"/>
      <c r="H668" s="289"/>
      <c r="I668" s="289"/>
      <c r="J668" s="208" t="s">
        <v>308</v>
      </c>
      <c r="K668" s="209">
        <v>25</v>
      </c>
      <c r="L668" s="290">
        <v>0</v>
      </c>
      <c r="M668" s="291"/>
      <c r="N668" s="292">
        <f t="shared" si="65"/>
        <v>0</v>
      </c>
      <c r="O668" s="273"/>
      <c r="P668" s="273"/>
      <c r="Q668" s="273"/>
      <c r="R668" s="40"/>
      <c r="T668" s="171" t="s">
        <v>22</v>
      </c>
      <c r="U668" s="47" t="s">
        <v>50</v>
      </c>
      <c r="V668" s="39"/>
      <c r="W668" s="172">
        <f t="shared" si="66"/>
        <v>0</v>
      </c>
      <c r="X668" s="172">
        <v>0</v>
      </c>
      <c r="Y668" s="172">
        <f t="shared" si="67"/>
        <v>0</v>
      </c>
      <c r="Z668" s="172">
        <v>0</v>
      </c>
      <c r="AA668" s="173">
        <f t="shared" si="68"/>
        <v>0</v>
      </c>
      <c r="AR668" s="21" t="s">
        <v>426</v>
      </c>
      <c r="AT668" s="21" t="s">
        <v>381</v>
      </c>
      <c r="AU668" s="21" t="s">
        <v>282</v>
      </c>
      <c r="AY668" s="21" t="s">
        <v>271</v>
      </c>
      <c r="BE668" s="108">
        <f t="shared" si="69"/>
        <v>0</v>
      </c>
      <c r="BF668" s="108">
        <f t="shared" si="70"/>
        <v>0</v>
      </c>
      <c r="BG668" s="108">
        <f t="shared" si="71"/>
        <v>0</v>
      </c>
      <c r="BH668" s="108">
        <f t="shared" si="72"/>
        <v>0</v>
      </c>
      <c r="BI668" s="108">
        <f t="shared" si="73"/>
        <v>0</v>
      </c>
      <c r="BJ668" s="21" t="s">
        <v>90</v>
      </c>
      <c r="BK668" s="108">
        <f t="shared" si="74"/>
        <v>0</v>
      </c>
      <c r="BL668" s="21" t="s">
        <v>357</v>
      </c>
      <c r="BM668" s="21" t="s">
        <v>1232</v>
      </c>
    </row>
    <row r="669" spans="2:65" s="1" customFormat="1" ht="20.45" customHeight="1">
      <c r="B669" s="38"/>
      <c r="C669" s="167" t="s">
        <v>1233</v>
      </c>
      <c r="D669" s="167" t="s">
        <v>272</v>
      </c>
      <c r="E669" s="168" t="s">
        <v>1234</v>
      </c>
      <c r="F669" s="283" t="s">
        <v>1235</v>
      </c>
      <c r="G669" s="283"/>
      <c r="H669" s="283"/>
      <c r="I669" s="283"/>
      <c r="J669" s="169" t="s">
        <v>375</v>
      </c>
      <c r="K669" s="170">
        <v>2</v>
      </c>
      <c r="L669" s="272">
        <v>0</v>
      </c>
      <c r="M669" s="284"/>
      <c r="N669" s="273">
        <f t="shared" si="65"/>
        <v>0</v>
      </c>
      <c r="O669" s="273"/>
      <c r="P669" s="273"/>
      <c r="Q669" s="273"/>
      <c r="R669" s="40"/>
      <c r="T669" s="171" t="s">
        <v>22</v>
      </c>
      <c r="U669" s="47" t="s">
        <v>50</v>
      </c>
      <c r="V669" s="39"/>
      <c r="W669" s="172">
        <f t="shared" si="66"/>
        <v>0</v>
      </c>
      <c r="X669" s="172">
        <v>0</v>
      </c>
      <c r="Y669" s="172">
        <f t="shared" si="67"/>
        <v>0</v>
      </c>
      <c r="Z669" s="172">
        <v>0</v>
      </c>
      <c r="AA669" s="173">
        <f t="shared" si="68"/>
        <v>0</v>
      </c>
      <c r="AR669" s="21" t="s">
        <v>357</v>
      </c>
      <c r="AT669" s="21" t="s">
        <v>272</v>
      </c>
      <c r="AU669" s="21" t="s">
        <v>282</v>
      </c>
      <c r="AY669" s="21" t="s">
        <v>271</v>
      </c>
      <c r="BE669" s="108">
        <f t="shared" si="69"/>
        <v>0</v>
      </c>
      <c r="BF669" s="108">
        <f t="shared" si="70"/>
        <v>0</v>
      </c>
      <c r="BG669" s="108">
        <f t="shared" si="71"/>
        <v>0</v>
      </c>
      <c r="BH669" s="108">
        <f t="shared" si="72"/>
        <v>0</v>
      </c>
      <c r="BI669" s="108">
        <f t="shared" si="73"/>
        <v>0</v>
      </c>
      <c r="BJ669" s="21" t="s">
        <v>90</v>
      </c>
      <c r="BK669" s="108">
        <f t="shared" si="74"/>
        <v>0</v>
      </c>
      <c r="BL669" s="21" t="s">
        <v>357</v>
      </c>
      <c r="BM669" s="21" t="s">
        <v>1236</v>
      </c>
    </row>
    <row r="670" spans="2:65" s="1" customFormat="1" ht="20.45" customHeight="1">
      <c r="B670" s="38"/>
      <c r="C670" s="206" t="s">
        <v>1237</v>
      </c>
      <c r="D670" s="206" t="s">
        <v>381</v>
      </c>
      <c r="E670" s="207" t="s">
        <v>1238</v>
      </c>
      <c r="F670" s="289" t="s">
        <v>1239</v>
      </c>
      <c r="G670" s="289"/>
      <c r="H670" s="289"/>
      <c r="I670" s="289"/>
      <c r="J670" s="208" t="s">
        <v>375</v>
      </c>
      <c r="K670" s="209">
        <v>2</v>
      </c>
      <c r="L670" s="290">
        <v>0</v>
      </c>
      <c r="M670" s="291"/>
      <c r="N670" s="292">
        <f t="shared" si="65"/>
        <v>0</v>
      </c>
      <c r="O670" s="273"/>
      <c r="P670" s="273"/>
      <c r="Q670" s="273"/>
      <c r="R670" s="40"/>
      <c r="T670" s="171" t="s">
        <v>22</v>
      </c>
      <c r="U670" s="47" t="s">
        <v>50</v>
      </c>
      <c r="V670" s="39"/>
      <c r="W670" s="172">
        <f t="shared" si="66"/>
        <v>0</v>
      </c>
      <c r="X670" s="172">
        <v>0</v>
      </c>
      <c r="Y670" s="172">
        <f t="shared" si="67"/>
        <v>0</v>
      </c>
      <c r="Z670" s="172">
        <v>0</v>
      </c>
      <c r="AA670" s="173">
        <f t="shared" si="68"/>
        <v>0</v>
      </c>
      <c r="AR670" s="21" t="s">
        <v>426</v>
      </c>
      <c r="AT670" s="21" t="s">
        <v>381</v>
      </c>
      <c r="AU670" s="21" t="s">
        <v>282</v>
      </c>
      <c r="AY670" s="21" t="s">
        <v>271</v>
      </c>
      <c r="BE670" s="108">
        <f t="shared" si="69"/>
        <v>0</v>
      </c>
      <c r="BF670" s="108">
        <f t="shared" si="70"/>
        <v>0</v>
      </c>
      <c r="BG670" s="108">
        <f t="shared" si="71"/>
        <v>0</v>
      </c>
      <c r="BH670" s="108">
        <f t="shared" si="72"/>
        <v>0</v>
      </c>
      <c r="BI670" s="108">
        <f t="shared" si="73"/>
        <v>0</v>
      </c>
      <c r="BJ670" s="21" t="s">
        <v>90</v>
      </c>
      <c r="BK670" s="108">
        <f t="shared" si="74"/>
        <v>0</v>
      </c>
      <c r="BL670" s="21" t="s">
        <v>357</v>
      </c>
      <c r="BM670" s="21" t="s">
        <v>1240</v>
      </c>
    </row>
    <row r="671" spans="2:65" s="1" customFormat="1" ht="20.45" customHeight="1">
      <c r="B671" s="38"/>
      <c r="C671" s="167" t="s">
        <v>1241</v>
      </c>
      <c r="D671" s="167" t="s">
        <v>272</v>
      </c>
      <c r="E671" s="168" t="s">
        <v>1242</v>
      </c>
      <c r="F671" s="283" t="s">
        <v>1243</v>
      </c>
      <c r="G671" s="283"/>
      <c r="H671" s="283"/>
      <c r="I671" s="283"/>
      <c r="J671" s="169" t="s">
        <v>308</v>
      </c>
      <c r="K671" s="170">
        <v>25</v>
      </c>
      <c r="L671" s="272">
        <v>0</v>
      </c>
      <c r="M671" s="284"/>
      <c r="N671" s="273">
        <f t="shared" si="65"/>
        <v>0</v>
      </c>
      <c r="O671" s="273"/>
      <c r="P671" s="273"/>
      <c r="Q671" s="273"/>
      <c r="R671" s="40"/>
      <c r="T671" s="171" t="s">
        <v>22</v>
      </c>
      <c r="U671" s="47" t="s">
        <v>50</v>
      </c>
      <c r="V671" s="39"/>
      <c r="W671" s="172">
        <f t="shared" si="66"/>
        <v>0</v>
      </c>
      <c r="X671" s="172">
        <v>0</v>
      </c>
      <c r="Y671" s="172">
        <f t="shared" si="67"/>
        <v>0</v>
      </c>
      <c r="Z671" s="172">
        <v>0</v>
      </c>
      <c r="AA671" s="173">
        <f t="shared" si="68"/>
        <v>0</v>
      </c>
      <c r="AR671" s="21" t="s">
        <v>357</v>
      </c>
      <c r="AT671" s="21" t="s">
        <v>272</v>
      </c>
      <c r="AU671" s="21" t="s">
        <v>282</v>
      </c>
      <c r="AY671" s="21" t="s">
        <v>271</v>
      </c>
      <c r="BE671" s="108">
        <f t="shared" si="69"/>
        <v>0</v>
      </c>
      <c r="BF671" s="108">
        <f t="shared" si="70"/>
        <v>0</v>
      </c>
      <c r="BG671" s="108">
        <f t="shared" si="71"/>
        <v>0</v>
      </c>
      <c r="BH671" s="108">
        <f t="shared" si="72"/>
        <v>0</v>
      </c>
      <c r="BI671" s="108">
        <f t="shared" si="73"/>
        <v>0</v>
      </c>
      <c r="BJ671" s="21" t="s">
        <v>90</v>
      </c>
      <c r="BK671" s="108">
        <f t="shared" si="74"/>
        <v>0</v>
      </c>
      <c r="BL671" s="21" t="s">
        <v>357</v>
      </c>
      <c r="BM671" s="21" t="s">
        <v>1244</v>
      </c>
    </row>
    <row r="672" spans="2:65" s="1" customFormat="1" ht="20.45" customHeight="1">
      <c r="B672" s="38"/>
      <c r="C672" s="206" t="s">
        <v>1245</v>
      </c>
      <c r="D672" s="206" t="s">
        <v>381</v>
      </c>
      <c r="E672" s="207" t="s">
        <v>1246</v>
      </c>
      <c r="F672" s="289" t="s">
        <v>1247</v>
      </c>
      <c r="G672" s="289"/>
      <c r="H672" s="289"/>
      <c r="I672" s="289"/>
      <c r="J672" s="208" t="s">
        <v>308</v>
      </c>
      <c r="K672" s="209">
        <v>25</v>
      </c>
      <c r="L672" s="290">
        <v>0</v>
      </c>
      <c r="M672" s="291"/>
      <c r="N672" s="292">
        <f t="shared" si="65"/>
        <v>0</v>
      </c>
      <c r="O672" s="273"/>
      <c r="P672" s="273"/>
      <c r="Q672" s="273"/>
      <c r="R672" s="40"/>
      <c r="T672" s="171" t="s">
        <v>22</v>
      </c>
      <c r="U672" s="47" t="s">
        <v>50</v>
      </c>
      <c r="V672" s="39"/>
      <c r="W672" s="172">
        <f t="shared" si="66"/>
        <v>0</v>
      </c>
      <c r="X672" s="172">
        <v>0</v>
      </c>
      <c r="Y672" s="172">
        <f t="shared" si="67"/>
        <v>0</v>
      </c>
      <c r="Z672" s="172">
        <v>0</v>
      </c>
      <c r="AA672" s="173">
        <f t="shared" si="68"/>
        <v>0</v>
      </c>
      <c r="AR672" s="21" t="s">
        <v>426</v>
      </c>
      <c r="AT672" s="21" t="s">
        <v>381</v>
      </c>
      <c r="AU672" s="21" t="s">
        <v>282</v>
      </c>
      <c r="AY672" s="21" t="s">
        <v>271</v>
      </c>
      <c r="BE672" s="108">
        <f t="shared" si="69"/>
        <v>0</v>
      </c>
      <c r="BF672" s="108">
        <f t="shared" si="70"/>
        <v>0</v>
      </c>
      <c r="BG672" s="108">
        <f t="shared" si="71"/>
        <v>0</v>
      </c>
      <c r="BH672" s="108">
        <f t="shared" si="72"/>
        <v>0</v>
      </c>
      <c r="BI672" s="108">
        <f t="shared" si="73"/>
        <v>0</v>
      </c>
      <c r="BJ672" s="21" t="s">
        <v>90</v>
      </c>
      <c r="BK672" s="108">
        <f t="shared" si="74"/>
        <v>0</v>
      </c>
      <c r="BL672" s="21" t="s">
        <v>357</v>
      </c>
      <c r="BM672" s="21" t="s">
        <v>1248</v>
      </c>
    </row>
    <row r="673" spans="2:65" s="1" customFormat="1" ht="20.45" customHeight="1">
      <c r="B673" s="38"/>
      <c r="C673" s="167" t="s">
        <v>1249</v>
      </c>
      <c r="D673" s="167" t="s">
        <v>272</v>
      </c>
      <c r="E673" s="168" t="s">
        <v>1250</v>
      </c>
      <c r="F673" s="283" t="s">
        <v>1251</v>
      </c>
      <c r="G673" s="283"/>
      <c r="H673" s="283"/>
      <c r="I673" s="283"/>
      <c r="J673" s="169" t="s">
        <v>308</v>
      </c>
      <c r="K673" s="170">
        <v>25</v>
      </c>
      <c r="L673" s="272">
        <v>0</v>
      </c>
      <c r="M673" s="284"/>
      <c r="N673" s="273">
        <f t="shared" si="65"/>
        <v>0</v>
      </c>
      <c r="O673" s="273"/>
      <c r="P673" s="273"/>
      <c r="Q673" s="273"/>
      <c r="R673" s="40"/>
      <c r="T673" s="171" t="s">
        <v>22</v>
      </c>
      <c r="U673" s="47" t="s">
        <v>50</v>
      </c>
      <c r="V673" s="39"/>
      <c r="W673" s="172">
        <f t="shared" si="66"/>
        <v>0</v>
      </c>
      <c r="X673" s="172">
        <v>0</v>
      </c>
      <c r="Y673" s="172">
        <f t="shared" si="67"/>
        <v>0</v>
      </c>
      <c r="Z673" s="172">
        <v>0</v>
      </c>
      <c r="AA673" s="173">
        <f t="shared" si="68"/>
        <v>0</v>
      </c>
      <c r="AR673" s="21" t="s">
        <v>357</v>
      </c>
      <c r="AT673" s="21" t="s">
        <v>272</v>
      </c>
      <c r="AU673" s="21" t="s">
        <v>282</v>
      </c>
      <c r="AY673" s="21" t="s">
        <v>271</v>
      </c>
      <c r="BE673" s="108">
        <f t="shared" si="69"/>
        <v>0</v>
      </c>
      <c r="BF673" s="108">
        <f t="shared" si="70"/>
        <v>0</v>
      </c>
      <c r="BG673" s="108">
        <f t="shared" si="71"/>
        <v>0</v>
      </c>
      <c r="BH673" s="108">
        <f t="shared" si="72"/>
        <v>0</v>
      </c>
      <c r="BI673" s="108">
        <f t="shared" si="73"/>
        <v>0</v>
      </c>
      <c r="BJ673" s="21" t="s">
        <v>90</v>
      </c>
      <c r="BK673" s="108">
        <f t="shared" si="74"/>
        <v>0</v>
      </c>
      <c r="BL673" s="21" t="s">
        <v>357</v>
      </c>
      <c r="BM673" s="21" t="s">
        <v>1252</v>
      </c>
    </row>
    <row r="674" spans="2:65" s="1" customFormat="1" ht="20.45" customHeight="1">
      <c r="B674" s="38"/>
      <c r="C674" s="206" t="s">
        <v>1253</v>
      </c>
      <c r="D674" s="206" t="s">
        <v>381</v>
      </c>
      <c r="E674" s="207" t="s">
        <v>1254</v>
      </c>
      <c r="F674" s="289" t="s">
        <v>1255</v>
      </c>
      <c r="G674" s="289"/>
      <c r="H674" s="289"/>
      <c r="I674" s="289"/>
      <c r="J674" s="208" t="s">
        <v>308</v>
      </c>
      <c r="K674" s="209">
        <v>26.25</v>
      </c>
      <c r="L674" s="290">
        <v>0</v>
      </c>
      <c r="M674" s="291"/>
      <c r="N674" s="292">
        <f t="shared" si="65"/>
        <v>0</v>
      </c>
      <c r="O674" s="273"/>
      <c r="P674" s="273"/>
      <c r="Q674" s="273"/>
      <c r="R674" s="40"/>
      <c r="T674" s="171" t="s">
        <v>22</v>
      </c>
      <c r="U674" s="47" t="s">
        <v>50</v>
      </c>
      <c r="V674" s="39"/>
      <c r="W674" s="172">
        <f t="shared" si="66"/>
        <v>0</v>
      </c>
      <c r="X674" s="172">
        <v>0</v>
      </c>
      <c r="Y674" s="172">
        <f t="shared" si="67"/>
        <v>0</v>
      </c>
      <c r="Z674" s="172">
        <v>0</v>
      </c>
      <c r="AA674" s="173">
        <f t="shared" si="68"/>
        <v>0</v>
      </c>
      <c r="AR674" s="21" t="s">
        <v>426</v>
      </c>
      <c r="AT674" s="21" t="s">
        <v>381</v>
      </c>
      <c r="AU674" s="21" t="s">
        <v>282</v>
      </c>
      <c r="AY674" s="21" t="s">
        <v>271</v>
      </c>
      <c r="BE674" s="108">
        <f t="shared" si="69"/>
        <v>0</v>
      </c>
      <c r="BF674" s="108">
        <f t="shared" si="70"/>
        <v>0</v>
      </c>
      <c r="BG674" s="108">
        <f t="shared" si="71"/>
        <v>0</v>
      </c>
      <c r="BH674" s="108">
        <f t="shared" si="72"/>
        <v>0</v>
      </c>
      <c r="BI674" s="108">
        <f t="shared" si="73"/>
        <v>0</v>
      </c>
      <c r="BJ674" s="21" t="s">
        <v>90</v>
      </c>
      <c r="BK674" s="108">
        <f t="shared" si="74"/>
        <v>0</v>
      </c>
      <c r="BL674" s="21" t="s">
        <v>357</v>
      </c>
      <c r="BM674" s="21" t="s">
        <v>1256</v>
      </c>
    </row>
    <row r="675" spans="2:65" s="10" customFormat="1" ht="20.45" customHeight="1">
      <c r="B675" s="174"/>
      <c r="C675" s="175"/>
      <c r="D675" s="175"/>
      <c r="E675" s="176" t="s">
        <v>22</v>
      </c>
      <c r="F675" s="287" t="s">
        <v>1257</v>
      </c>
      <c r="G675" s="288"/>
      <c r="H675" s="288"/>
      <c r="I675" s="288"/>
      <c r="J675" s="175"/>
      <c r="K675" s="177">
        <v>26.25</v>
      </c>
      <c r="L675" s="175"/>
      <c r="M675" s="175"/>
      <c r="N675" s="175"/>
      <c r="O675" s="175"/>
      <c r="P675" s="175"/>
      <c r="Q675" s="175"/>
      <c r="R675" s="178"/>
      <c r="T675" s="179"/>
      <c r="U675" s="175"/>
      <c r="V675" s="175"/>
      <c r="W675" s="175"/>
      <c r="X675" s="175"/>
      <c r="Y675" s="175"/>
      <c r="Z675" s="175"/>
      <c r="AA675" s="180"/>
      <c r="AT675" s="181" t="s">
        <v>279</v>
      </c>
      <c r="AU675" s="181" t="s">
        <v>282</v>
      </c>
      <c r="AV675" s="10" t="s">
        <v>108</v>
      </c>
      <c r="AW675" s="10" t="s">
        <v>40</v>
      </c>
      <c r="AX675" s="10" t="s">
        <v>90</v>
      </c>
      <c r="AY675" s="181" t="s">
        <v>271</v>
      </c>
    </row>
    <row r="676" spans="2:65" s="1" customFormat="1" ht="20.45" customHeight="1">
      <c r="B676" s="38"/>
      <c r="C676" s="167" t="s">
        <v>1258</v>
      </c>
      <c r="D676" s="167" t="s">
        <v>272</v>
      </c>
      <c r="E676" s="168" t="s">
        <v>1259</v>
      </c>
      <c r="F676" s="283" t="s">
        <v>1260</v>
      </c>
      <c r="G676" s="283"/>
      <c r="H676" s="283"/>
      <c r="I676" s="283"/>
      <c r="J676" s="169" t="s">
        <v>308</v>
      </c>
      <c r="K676" s="170">
        <v>25</v>
      </c>
      <c r="L676" s="272">
        <v>0</v>
      </c>
      <c r="M676" s="284"/>
      <c r="N676" s="273">
        <f>ROUND(L676*K676,1)</f>
        <v>0</v>
      </c>
      <c r="O676" s="273"/>
      <c r="P676" s="273"/>
      <c r="Q676" s="273"/>
      <c r="R676" s="40"/>
      <c r="T676" s="171" t="s">
        <v>22</v>
      </c>
      <c r="U676" s="47" t="s">
        <v>50</v>
      </c>
      <c r="V676" s="39"/>
      <c r="W676" s="172">
        <f>V676*K676</f>
        <v>0</v>
      </c>
      <c r="X676" s="172">
        <v>0</v>
      </c>
      <c r="Y676" s="172">
        <f>X676*K676</f>
        <v>0</v>
      </c>
      <c r="Z676" s="172">
        <v>0</v>
      </c>
      <c r="AA676" s="173">
        <f>Z676*K676</f>
        <v>0</v>
      </c>
      <c r="AR676" s="21" t="s">
        <v>357</v>
      </c>
      <c r="AT676" s="21" t="s">
        <v>272</v>
      </c>
      <c r="AU676" s="21" t="s">
        <v>282</v>
      </c>
      <c r="AY676" s="21" t="s">
        <v>271</v>
      </c>
      <c r="BE676" s="108">
        <f>IF(U676="základní",N676,0)</f>
        <v>0</v>
      </c>
      <c r="BF676" s="108">
        <f>IF(U676="snížená",N676,0)</f>
        <v>0</v>
      </c>
      <c r="BG676" s="108">
        <f>IF(U676="zákl. přenesená",N676,0)</f>
        <v>0</v>
      </c>
      <c r="BH676" s="108">
        <f>IF(U676="sníž. přenesená",N676,0)</f>
        <v>0</v>
      </c>
      <c r="BI676" s="108">
        <f>IF(U676="nulová",N676,0)</f>
        <v>0</v>
      </c>
      <c r="BJ676" s="21" t="s">
        <v>90</v>
      </c>
      <c r="BK676" s="108">
        <f>ROUND(L676*K676,1)</f>
        <v>0</v>
      </c>
      <c r="BL676" s="21" t="s">
        <v>357</v>
      </c>
      <c r="BM676" s="21" t="s">
        <v>1261</v>
      </c>
    </row>
    <row r="677" spans="2:65" s="1" customFormat="1" ht="28.9" customHeight="1">
      <c r="B677" s="38"/>
      <c r="C677" s="206" t="s">
        <v>1262</v>
      </c>
      <c r="D677" s="206" t="s">
        <v>381</v>
      </c>
      <c r="E677" s="207" t="s">
        <v>1263</v>
      </c>
      <c r="F677" s="289" t="s">
        <v>1264</v>
      </c>
      <c r="G677" s="289"/>
      <c r="H677" s="289"/>
      <c r="I677" s="289"/>
      <c r="J677" s="208" t="s">
        <v>1194</v>
      </c>
      <c r="K677" s="209">
        <v>1</v>
      </c>
      <c r="L677" s="290">
        <v>0</v>
      </c>
      <c r="M677" s="291"/>
      <c r="N677" s="292">
        <f>ROUND(L677*K677,1)</f>
        <v>0</v>
      </c>
      <c r="O677" s="273"/>
      <c r="P677" s="273"/>
      <c r="Q677" s="273"/>
      <c r="R677" s="40"/>
      <c r="T677" s="171" t="s">
        <v>22</v>
      </c>
      <c r="U677" s="47" t="s">
        <v>50</v>
      </c>
      <c r="V677" s="39"/>
      <c r="W677" s="172">
        <f>V677*K677</f>
        <v>0</v>
      </c>
      <c r="X677" s="172">
        <v>0</v>
      </c>
      <c r="Y677" s="172">
        <f>X677*K677</f>
        <v>0</v>
      </c>
      <c r="Z677" s="172">
        <v>0</v>
      </c>
      <c r="AA677" s="173">
        <f>Z677*K677</f>
        <v>0</v>
      </c>
      <c r="AR677" s="21" t="s">
        <v>426</v>
      </c>
      <c r="AT677" s="21" t="s">
        <v>381</v>
      </c>
      <c r="AU677" s="21" t="s">
        <v>282</v>
      </c>
      <c r="AY677" s="21" t="s">
        <v>271</v>
      </c>
      <c r="BE677" s="108">
        <f>IF(U677="základní",N677,0)</f>
        <v>0</v>
      </c>
      <c r="BF677" s="108">
        <f>IF(U677="snížená",N677,0)</f>
        <v>0</v>
      </c>
      <c r="BG677" s="108">
        <f>IF(U677="zákl. přenesená",N677,0)</f>
        <v>0</v>
      </c>
      <c r="BH677" s="108">
        <f>IF(U677="sníž. přenesená",N677,0)</f>
        <v>0</v>
      </c>
      <c r="BI677" s="108">
        <f>IF(U677="nulová",N677,0)</f>
        <v>0</v>
      </c>
      <c r="BJ677" s="21" t="s">
        <v>90</v>
      </c>
      <c r="BK677" s="108">
        <f>ROUND(L677*K677,1)</f>
        <v>0</v>
      </c>
      <c r="BL677" s="21" t="s">
        <v>357</v>
      </c>
      <c r="BM677" s="21" t="s">
        <v>1265</v>
      </c>
    </row>
    <row r="678" spans="2:65" s="1" customFormat="1" ht="28.9" customHeight="1">
      <c r="B678" s="38"/>
      <c r="C678" s="167" t="s">
        <v>1266</v>
      </c>
      <c r="D678" s="167" t="s">
        <v>272</v>
      </c>
      <c r="E678" s="168" t="s">
        <v>1267</v>
      </c>
      <c r="F678" s="283" t="s">
        <v>1268</v>
      </c>
      <c r="G678" s="283"/>
      <c r="H678" s="283"/>
      <c r="I678" s="283"/>
      <c r="J678" s="169" t="s">
        <v>375</v>
      </c>
      <c r="K678" s="170">
        <v>1</v>
      </c>
      <c r="L678" s="272">
        <v>0</v>
      </c>
      <c r="M678" s="284"/>
      <c r="N678" s="273">
        <f>ROUND(L678*K678,1)</f>
        <v>0</v>
      </c>
      <c r="O678" s="273"/>
      <c r="P678" s="273"/>
      <c r="Q678" s="273"/>
      <c r="R678" s="40"/>
      <c r="T678" s="171" t="s">
        <v>22</v>
      </c>
      <c r="U678" s="47" t="s">
        <v>50</v>
      </c>
      <c r="V678" s="39"/>
      <c r="W678" s="172">
        <f>V678*K678</f>
        <v>0</v>
      </c>
      <c r="X678" s="172">
        <v>0</v>
      </c>
      <c r="Y678" s="172">
        <f>X678*K678</f>
        <v>0</v>
      </c>
      <c r="Z678" s="172">
        <v>0</v>
      </c>
      <c r="AA678" s="173">
        <f>Z678*K678</f>
        <v>0</v>
      </c>
      <c r="AR678" s="21" t="s">
        <v>357</v>
      </c>
      <c r="AT678" s="21" t="s">
        <v>272</v>
      </c>
      <c r="AU678" s="21" t="s">
        <v>282</v>
      </c>
      <c r="AY678" s="21" t="s">
        <v>271</v>
      </c>
      <c r="BE678" s="108">
        <f>IF(U678="základní",N678,0)</f>
        <v>0</v>
      </c>
      <c r="BF678" s="108">
        <f>IF(U678="snížená",N678,0)</f>
        <v>0</v>
      </c>
      <c r="BG678" s="108">
        <f>IF(U678="zákl. přenesená",N678,0)</f>
        <v>0</v>
      </c>
      <c r="BH678" s="108">
        <f>IF(U678="sníž. přenesená",N678,0)</f>
        <v>0</v>
      </c>
      <c r="BI678" s="108">
        <f>IF(U678="nulová",N678,0)</f>
        <v>0</v>
      </c>
      <c r="BJ678" s="21" t="s">
        <v>90</v>
      </c>
      <c r="BK678" s="108">
        <f>ROUND(L678*K678,1)</f>
        <v>0</v>
      </c>
      <c r="BL678" s="21" t="s">
        <v>357</v>
      </c>
      <c r="BM678" s="21" t="s">
        <v>1269</v>
      </c>
    </row>
    <row r="679" spans="2:65" s="1" customFormat="1" ht="20.45" customHeight="1">
      <c r="B679" s="38"/>
      <c r="C679" s="167" t="s">
        <v>1270</v>
      </c>
      <c r="D679" s="167" t="s">
        <v>272</v>
      </c>
      <c r="E679" s="168" t="s">
        <v>1271</v>
      </c>
      <c r="F679" s="283" t="s">
        <v>1272</v>
      </c>
      <c r="G679" s="283"/>
      <c r="H679" s="283"/>
      <c r="I679" s="283"/>
      <c r="J679" s="169" t="s">
        <v>1273</v>
      </c>
      <c r="K679" s="170">
        <v>1</v>
      </c>
      <c r="L679" s="272">
        <v>0</v>
      </c>
      <c r="M679" s="284"/>
      <c r="N679" s="273">
        <f>ROUND(L679*K679,1)</f>
        <v>0</v>
      </c>
      <c r="O679" s="273"/>
      <c r="P679" s="273"/>
      <c r="Q679" s="273"/>
      <c r="R679" s="40"/>
      <c r="T679" s="171" t="s">
        <v>22</v>
      </c>
      <c r="U679" s="47" t="s">
        <v>50</v>
      </c>
      <c r="V679" s="39"/>
      <c r="W679" s="172">
        <f>V679*K679</f>
        <v>0</v>
      </c>
      <c r="X679" s="172">
        <v>0</v>
      </c>
      <c r="Y679" s="172">
        <f>X679*K679</f>
        <v>0</v>
      </c>
      <c r="Z679" s="172">
        <v>0</v>
      </c>
      <c r="AA679" s="173">
        <f>Z679*K679</f>
        <v>0</v>
      </c>
      <c r="AR679" s="21" t="s">
        <v>357</v>
      </c>
      <c r="AT679" s="21" t="s">
        <v>272</v>
      </c>
      <c r="AU679" s="21" t="s">
        <v>282</v>
      </c>
      <c r="AY679" s="21" t="s">
        <v>271</v>
      </c>
      <c r="BE679" s="108">
        <f>IF(U679="základní",N679,0)</f>
        <v>0</v>
      </c>
      <c r="BF679" s="108">
        <f>IF(U679="snížená",N679,0)</f>
        <v>0</v>
      </c>
      <c r="BG679" s="108">
        <f>IF(U679="zákl. přenesená",N679,0)</f>
        <v>0</v>
      </c>
      <c r="BH679" s="108">
        <f>IF(U679="sníž. přenesená",N679,0)</f>
        <v>0</v>
      </c>
      <c r="BI679" s="108">
        <f>IF(U679="nulová",N679,0)</f>
        <v>0</v>
      </c>
      <c r="BJ679" s="21" t="s">
        <v>90</v>
      </c>
      <c r="BK679" s="108">
        <f>ROUND(L679*K679,1)</f>
        <v>0</v>
      </c>
      <c r="BL679" s="21" t="s">
        <v>357</v>
      </c>
      <c r="BM679" s="21" t="s">
        <v>1274</v>
      </c>
    </row>
    <row r="680" spans="2:65" s="9" customFormat="1" ht="22.35" customHeight="1">
      <c r="B680" s="156"/>
      <c r="C680" s="157"/>
      <c r="D680" s="166" t="s">
        <v>232</v>
      </c>
      <c r="E680" s="166"/>
      <c r="F680" s="166"/>
      <c r="G680" s="166"/>
      <c r="H680" s="166"/>
      <c r="I680" s="166"/>
      <c r="J680" s="166"/>
      <c r="K680" s="166"/>
      <c r="L680" s="166"/>
      <c r="M680" s="166"/>
      <c r="N680" s="262">
        <f>BK680</f>
        <v>0</v>
      </c>
      <c r="O680" s="263"/>
      <c r="P680" s="263"/>
      <c r="Q680" s="263"/>
      <c r="R680" s="159"/>
      <c r="T680" s="160"/>
      <c r="U680" s="157"/>
      <c r="V680" s="157"/>
      <c r="W680" s="161">
        <f>SUM(W681:W683)</f>
        <v>0</v>
      </c>
      <c r="X680" s="157"/>
      <c r="Y680" s="161">
        <f>SUM(Y681:Y683)</f>
        <v>1.0395000000000001E-2</v>
      </c>
      <c r="Z680" s="157"/>
      <c r="AA680" s="162">
        <f>SUM(AA681:AA683)</f>
        <v>0</v>
      </c>
      <c r="AR680" s="163" t="s">
        <v>282</v>
      </c>
      <c r="AT680" s="164" t="s">
        <v>84</v>
      </c>
      <c r="AU680" s="164" t="s">
        <v>108</v>
      </c>
      <c r="AY680" s="163" t="s">
        <v>271</v>
      </c>
      <c r="BK680" s="165">
        <f>SUM(BK681:BK683)</f>
        <v>0</v>
      </c>
    </row>
    <row r="681" spans="2:65" s="1" customFormat="1" ht="40.15" customHeight="1">
      <c r="B681" s="38"/>
      <c r="C681" s="167" t="s">
        <v>1275</v>
      </c>
      <c r="D681" s="167" t="s">
        <v>272</v>
      </c>
      <c r="E681" s="168" t="s">
        <v>1276</v>
      </c>
      <c r="F681" s="283" t="s">
        <v>1277</v>
      </c>
      <c r="G681" s="283"/>
      <c r="H681" s="283"/>
      <c r="I681" s="283"/>
      <c r="J681" s="169" t="s">
        <v>308</v>
      </c>
      <c r="K681" s="170">
        <v>55</v>
      </c>
      <c r="L681" s="272">
        <v>0</v>
      </c>
      <c r="M681" s="284"/>
      <c r="N681" s="273">
        <f>ROUND(L681*K681,1)</f>
        <v>0</v>
      </c>
      <c r="O681" s="273"/>
      <c r="P681" s="273"/>
      <c r="Q681" s="273"/>
      <c r="R681" s="40"/>
      <c r="T681" s="171" t="s">
        <v>22</v>
      </c>
      <c r="U681" s="47" t="s">
        <v>50</v>
      </c>
      <c r="V681" s="39"/>
      <c r="W681" s="172">
        <f>V681*K681</f>
        <v>0</v>
      </c>
      <c r="X681" s="172">
        <v>0</v>
      </c>
      <c r="Y681" s="172">
        <f>X681*K681</f>
        <v>0</v>
      </c>
      <c r="Z681" s="172">
        <v>0</v>
      </c>
      <c r="AA681" s="173">
        <f>Z681*K681</f>
        <v>0</v>
      </c>
      <c r="AR681" s="21" t="s">
        <v>550</v>
      </c>
      <c r="AT681" s="21" t="s">
        <v>272</v>
      </c>
      <c r="AU681" s="21" t="s">
        <v>282</v>
      </c>
      <c r="AY681" s="21" t="s">
        <v>271</v>
      </c>
      <c r="BE681" s="108">
        <f>IF(U681="základní",N681,0)</f>
        <v>0</v>
      </c>
      <c r="BF681" s="108">
        <f>IF(U681="snížená",N681,0)</f>
        <v>0</v>
      </c>
      <c r="BG681" s="108">
        <f>IF(U681="zákl. přenesená",N681,0)</f>
        <v>0</v>
      </c>
      <c r="BH681" s="108">
        <f>IF(U681="sníž. přenesená",N681,0)</f>
        <v>0</v>
      </c>
      <c r="BI681" s="108">
        <f>IF(U681="nulová",N681,0)</f>
        <v>0</v>
      </c>
      <c r="BJ681" s="21" t="s">
        <v>90</v>
      </c>
      <c r="BK681" s="108">
        <f>ROUND(L681*K681,1)</f>
        <v>0</v>
      </c>
      <c r="BL681" s="21" t="s">
        <v>550</v>
      </c>
      <c r="BM681" s="21" t="s">
        <v>1278</v>
      </c>
    </row>
    <row r="682" spans="2:65" s="1" customFormat="1" ht="28.9" customHeight="1">
      <c r="B682" s="38"/>
      <c r="C682" s="206" t="s">
        <v>1279</v>
      </c>
      <c r="D682" s="206" t="s">
        <v>381</v>
      </c>
      <c r="E682" s="207" t="s">
        <v>1280</v>
      </c>
      <c r="F682" s="289" t="s">
        <v>1281</v>
      </c>
      <c r="G682" s="289"/>
      <c r="H682" s="289"/>
      <c r="I682" s="289"/>
      <c r="J682" s="208" t="s">
        <v>308</v>
      </c>
      <c r="K682" s="209">
        <v>57.75</v>
      </c>
      <c r="L682" s="290">
        <v>0</v>
      </c>
      <c r="M682" s="291"/>
      <c r="N682" s="292">
        <f>ROUND(L682*K682,1)</f>
        <v>0</v>
      </c>
      <c r="O682" s="273"/>
      <c r="P682" s="273"/>
      <c r="Q682" s="273"/>
      <c r="R682" s="40"/>
      <c r="T682" s="171" t="s">
        <v>22</v>
      </c>
      <c r="U682" s="47" t="s">
        <v>50</v>
      </c>
      <c r="V682" s="39"/>
      <c r="W682" s="172">
        <f>V682*K682</f>
        <v>0</v>
      </c>
      <c r="X682" s="172">
        <v>1.8000000000000001E-4</v>
      </c>
      <c r="Y682" s="172">
        <f>X682*K682</f>
        <v>1.0395000000000001E-2</v>
      </c>
      <c r="Z682" s="172">
        <v>0</v>
      </c>
      <c r="AA682" s="173">
        <f>Z682*K682</f>
        <v>0</v>
      </c>
      <c r="AR682" s="21" t="s">
        <v>907</v>
      </c>
      <c r="AT682" s="21" t="s">
        <v>381</v>
      </c>
      <c r="AU682" s="21" t="s">
        <v>282</v>
      </c>
      <c r="AY682" s="21" t="s">
        <v>271</v>
      </c>
      <c r="BE682" s="108">
        <f>IF(U682="základní",N682,0)</f>
        <v>0</v>
      </c>
      <c r="BF682" s="108">
        <f>IF(U682="snížená",N682,0)</f>
        <v>0</v>
      </c>
      <c r="BG682" s="108">
        <f>IF(U682="zákl. přenesená",N682,0)</f>
        <v>0</v>
      </c>
      <c r="BH682" s="108">
        <f>IF(U682="sníž. přenesená",N682,0)</f>
        <v>0</v>
      </c>
      <c r="BI682" s="108">
        <f>IF(U682="nulová",N682,0)</f>
        <v>0</v>
      </c>
      <c r="BJ682" s="21" t="s">
        <v>90</v>
      </c>
      <c r="BK682" s="108">
        <f>ROUND(L682*K682,1)</f>
        <v>0</v>
      </c>
      <c r="BL682" s="21" t="s">
        <v>907</v>
      </c>
      <c r="BM682" s="21" t="s">
        <v>1282</v>
      </c>
    </row>
    <row r="683" spans="2:65" s="10" customFormat="1" ht="20.45" customHeight="1">
      <c r="B683" s="174"/>
      <c r="C683" s="175"/>
      <c r="D683" s="175"/>
      <c r="E683" s="176" t="s">
        <v>22</v>
      </c>
      <c r="F683" s="287" t="s">
        <v>1283</v>
      </c>
      <c r="G683" s="288"/>
      <c r="H683" s="288"/>
      <c r="I683" s="288"/>
      <c r="J683" s="175"/>
      <c r="K683" s="177">
        <v>57.75</v>
      </c>
      <c r="L683" s="175"/>
      <c r="M683" s="175"/>
      <c r="N683" s="175"/>
      <c r="O683" s="175"/>
      <c r="P683" s="175"/>
      <c r="Q683" s="175"/>
      <c r="R683" s="178"/>
      <c r="T683" s="179"/>
      <c r="U683" s="175"/>
      <c r="V683" s="175"/>
      <c r="W683" s="175"/>
      <c r="X683" s="175"/>
      <c r="Y683" s="175"/>
      <c r="Z683" s="175"/>
      <c r="AA683" s="180"/>
      <c r="AT683" s="181" t="s">
        <v>279</v>
      </c>
      <c r="AU683" s="181" t="s">
        <v>282</v>
      </c>
      <c r="AV683" s="10" t="s">
        <v>108</v>
      </c>
      <c r="AW683" s="10" t="s">
        <v>40</v>
      </c>
      <c r="AX683" s="10" t="s">
        <v>90</v>
      </c>
      <c r="AY683" s="181" t="s">
        <v>271</v>
      </c>
    </row>
    <row r="684" spans="2:65" s="9" customFormat="1" ht="22.35" customHeight="1">
      <c r="B684" s="156"/>
      <c r="C684" s="157"/>
      <c r="D684" s="166" t="s">
        <v>233</v>
      </c>
      <c r="E684" s="166"/>
      <c r="F684" s="166"/>
      <c r="G684" s="166"/>
      <c r="H684" s="166"/>
      <c r="I684" s="166"/>
      <c r="J684" s="166"/>
      <c r="K684" s="166"/>
      <c r="L684" s="166"/>
      <c r="M684" s="166"/>
      <c r="N684" s="264">
        <f>BK684</f>
        <v>0</v>
      </c>
      <c r="O684" s="265"/>
      <c r="P684" s="265"/>
      <c r="Q684" s="265"/>
      <c r="R684" s="159"/>
      <c r="T684" s="160"/>
      <c r="U684" s="157"/>
      <c r="V684" s="157"/>
      <c r="W684" s="161">
        <f>SUM(W685:W690)</f>
        <v>0</v>
      </c>
      <c r="X684" s="157"/>
      <c r="Y684" s="161">
        <f>SUM(Y685:Y690)</f>
        <v>4.6981649999999995</v>
      </c>
      <c r="Z684" s="157"/>
      <c r="AA684" s="162">
        <f>SUM(AA685:AA690)</f>
        <v>0</v>
      </c>
      <c r="AR684" s="163" t="s">
        <v>282</v>
      </c>
      <c r="AT684" s="164" t="s">
        <v>84</v>
      </c>
      <c r="AU684" s="164" t="s">
        <v>108</v>
      </c>
      <c r="AY684" s="163" t="s">
        <v>271</v>
      </c>
      <c r="BK684" s="165">
        <f>SUM(BK685:BK690)</f>
        <v>0</v>
      </c>
    </row>
    <row r="685" spans="2:65" s="1" customFormat="1" ht="40.15" customHeight="1">
      <c r="B685" s="38"/>
      <c r="C685" s="167" t="s">
        <v>1284</v>
      </c>
      <c r="D685" s="167" t="s">
        <v>272</v>
      </c>
      <c r="E685" s="168" t="s">
        <v>1285</v>
      </c>
      <c r="F685" s="283" t="s">
        <v>1286</v>
      </c>
      <c r="G685" s="283"/>
      <c r="H685" s="283"/>
      <c r="I685" s="283"/>
      <c r="J685" s="169" t="s">
        <v>308</v>
      </c>
      <c r="K685" s="170">
        <v>60</v>
      </c>
      <c r="L685" s="272">
        <v>0</v>
      </c>
      <c r="M685" s="284"/>
      <c r="N685" s="273">
        <f>ROUND(L685*K685,1)</f>
        <v>0</v>
      </c>
      <c r="O685" s="273"/>
      <c r="P685" s="273"/>
      <c r="Q685" s="273"/>
      <c r="R685" s="40"/>
      <c r="T685" s="171" t="s">
        <v>22</v>
      </c>
      <c r="U685" s="47" t="s">
        <v>50</v>
      </c>
      <c r="V685" s="39"/>
      <c r="W685" s="172">
        <f>V685*K685</f>
        <v>0</v>
      </c>
      <c r="X685" s="172">
        <v>0</v>
      </c>
      <c r="Y685" s="172">
        <f>X685*K685</f>
        <v>0</v>
      </c>
      <c r="Z685" s="172">
        <v>0</v>
      </c>
      <c r="AA685" s="173">
        <f>Z685*K685</f>
        <v>0</v>
      </c>
      <c r="AR685" s="21" t="s">
        <v>550</v>
      </c>
      <c r="AT685" s="21" t="s">
        <v>272</v>
      </c>
      <c r="AU685" s="21" t="s">
        <v>282</v>
      </c>
      <c r="AY685" s="21" t="s">
        <v>271</v>
      </c>
      <c r="BE685" s="108">
        <f>IF(U685="základní",N685,0)</f>
        <v>0</v>
      </c>
      <c r="BF685" s="108">
        <f>IF(U685="snížená",N685,0)</f>
        <v>0</v>
      </c>
      <c r="BG685" s="108">
        <f>IF(U685="zákl. přenesená",N685,0)</f>
        <v>0</v>
      </c>
      <c r="BH685" s="108">
        <f>IF(U685="sníž. přenesená",N685,0)</f>
        <v>0</v>
      </c>
      <c r="BI685" s="108">
        <f>IF(U685="nulová",N685,0)</f>
        <v>0</v>
      </c>
      <c r="BJ685" s="21" t="s">
        <v>90</v>
      </c>
      <c r="BK685" s="108">
        <f>ROUND(L685*K685,1)</f>
        <v>0</v>
      </c>
      <c r="BL685" s="21" t="s">
        <v>550</v>
      </c>
      <c r="BM685" s="21" t="s">
        <v>1287</v>
      </c>
    </row>
    <row r="686" spans="2:65" s="1" customFormat="1" ht="40.15" customHeight="1">
      <c r="B686" s="38"/>
      <c r="C686" s="167" t="s">
        <v>123</v>
      </c>
      <c r="D686" s="167" t="s">
        <v>272</v>
      </c>
      <c r="E686" s="168" t="s">
        <v>1288</v>
      </c>
      <c r="F686" s="283" t="s">
        <v>1289</v>
      </c>
      <c r="G686" s="283"/>
      <c r="H686" s="283"/>
      <c r="I686" s="283"/>
      <c r="J686" s="169" t="s">
        <v>308</v>
      </c>
      <c r="K686" s="170">
        <v>60</v>
      </c>
      <c r="L686" s="272">
        <v>0</v>
      </c>
      <c r="M686" s="284"/>
      <c r="N686" s="273">
        <f>ROUND(L686*K686,1)</f>
        <v>0</v>
      </c>
      <c r="O686" s="273"/>
      <c r="P686" s="273"/>
      <c r="Q686" s="273"/>
      <c r="R686" s="40"/>
      <c r="T686" s="171" t="s">
        <v>22</v>
      </c>
      <c r="U686" s="47" t="s">
        <v>50</v>
      </c>
      <c r="V686" s="39"/>
      <c r="W686" s="172">
        <f>V686*K686</f>
        <v>0</v>
      </c>
      <c r="X686" s="172">
        <v>7.8070000000000001E-2</v>
      </c>
      <c r="Y686" s="172">
        <f>X686*K686</f>
        <v>4.6841999999999997</v>
      </c>
      <c r="Z686" s="172">
        <v>0</v>
      </c>
      <c r="AA686" s="173">
        <f>Z686*K686</f>
        <v>0</v>
      </c>
      <c r="AR686" s="21" t="s">
        <v>550</v>
      </c>
      <c r="AT686" s="21" t="s">
        <v>272</v>
      </c>
      <c r="AU686" s="21" t="s">
        <v>282</v>
      </c>
      <c r="AY686" s="21" t="s">
        <v>271</v>
      </c>
      <c r="BE686" s="108">
        <f>IF(U686="základní",N686,0)</f>
        <v>0</v>
      </c>
      <c r="BF686" s="108">
        <f>IF(U686="snížená",N686,0)</f>
        <v>0</v>
      </c>
      <c r="BG686" s="108">
        <f>IF(U686="zákl. přenesená",N686,0)</f>
        <v>0</v>
      </c>
      <c r="BH686" s="108">
        <f>IF(U686="sníž. přenesená",N686,0)</f>
        <v>0</v>
      </c>
      <c r="BI686" s="108">
        <f>IF(U686="nulová",N686,0)</f>
        <v>0</v>
      </c>
      <c r="BJ686" s="21" t="s">
        <v>90</v>
      </c>
      <c r="BK686" s="108">
        <f>ROUND(L686*K686,1)</f>
        <v>0</v>
      </c>
      <c r="BL686" s="21" t="s">
        <v>550</v>
      </c>
      <c r="BM686" s="21" t="s">
        <v>1290</v>
      </c>
    </row>
    <row r="687" spans="2:65" s="1" customFormat="1" ht="28.9" customHeight="1">
      <c r="B687" s="38"/>
      <c r="C687" s="167" t="s">
        <v>1291</v>
      </c>
      <c r="D687" s="167" t="s">
        <v>272</v>
      </c>
      <c r="E687" s="168" t="s">
        <v>1292</v>
      </c>
      <c r="F687" s="283" t="s">
        <v>1293</v>
      </c>
      <c r="G687" s="283"/>
      <c r="H687" s="283"/>
      <c r="I687" s="283"/>
      <c r="J687" s="169" t="s">
        <v>308</v>
      </c>
      <c r="K687" s="170">
        <v>70</v>
      </c>
      <c r="L687" s="272">
        <v>0</v>
      </c>
      <c r="M687" s="284"/>
      <c r="N687" s="273">
        <f>ROUND(L687*K687,1)</f>
        <v>0</v>
      </c>
      <c r="O687" s="273"/>
      <c r="P687" s="273"/>
      <c r="Q687" s="273"/>
      <c r="R687" s="40"/>
      <c r="T687" s="171" t="s">
        <v>22</v>
      </c>
      <c r="U687" s="47" t="s">
        <v>50</v>
      </c>
      <c r="V687" s="39"/>
      <c r="W687" s="172">
        <f>V687*K687</f>
        <v>0</v>
      </c>
      <c r="X687" s="172">
        <v>0</v>
      </c>
      <c r="Y687" s="172">
        <f>X687*K687</f>
        <v>0</v>
      </c>
      <c r="Z687" s="172">
        <v>0</v>
      </c>
      <c r="AA687" s="173">
        <f>Z687*K687</f>
        <v>0</v>
      </c>
      <c r="AR687" s="21" t="s">
        <v>550</v>
      </c>
      <c r="AT687" s="21" t="s">
        <v>272</v>
      </c>
      <c r="AU687" s="21" t="s">
        <v>282</v>
      </c>
      <c r="AY687" s="21" t="s">
        <v>271</v>
      </c>
      <c r="BE687" s="108">
        <f>IF(U687="základní",N687,0)</f>
        <v>0</v>
      </c>
      <c r="BF687" s="108">
        <f>IF(U687="snížená",N687,0)</f>
        <v>0</v>
      </c>
      <c r="BG687" s="108">
        <f>IF(U687="zákl. přenesená",N687,0)</f>
        <v>0</v>
      </c>
      <c r="BH687" s="108">
        <f>IF(U687="sníž. přenesená",N687,0)</f>
        <v>0</v>
      </c>
      <c r="BI687" s="108">
        <f>IF(U687="nulová",N687,0)</f>
        <v>0</v>
      </c>
      <c r="BJ687" s="21" t="s">
        <v>90</v>
      </c>
      <c r="BK687" s="108">
        <f>ROUND(L687*K687,1)</f>
        <v>0</v>
      </c>
      <c r="BL687" s="21" t="s">
        <v>550</v>
      </c>
      <c r="BM687" s="21" t="s">
        <v>1294</v>
      </c>
    </row>
    <row r="688" spans="2:65" s="1" customFormat="1" ht="28.9" customHeight="1">
      <c r="B688" s="38"/>
      <c r="C688" s="206" t="s">
        <v>1295</v>
      </c>
      <c r="D688" s="206" t="s">
        <v>381</v>
      </c>
      <c r="E688" s="207" t="s">
        <v>1296</v>
      </c>
      <c r="F688" s="289" t="s">
        <v>1297</v>
      </c>
      <c r="G688" s="289"/>
      <c r="H688" s="289"/>
      <c r="I688" s="289"/>
      <c r="J688" s="208" t="s">
        <v>308</v>
      </c>
      <c r="K688" s="209">
        <v>73.5</v>
      </c>
      <c r="L688" s="290">
        <v>0</v>
      </c>
      <c r="M688" s="291"/>
      <c r="N688" s="292">
        <f>ROUND(L688*K688,1)</f>
        <v>0</v>
      </c>
      <c r="O688" s="273"/>
      <c r="P688" s="273"/>
      <c r="Q688" s="273"/>
      <c r="R688" s="40"/>
      <c r="T688" s="171" t="s">
        <v>22</v>
      </c>
      <c r="U688" s="47" t="s">
        <v>50</v>
      </c>
      <c r="V688" s="39"/>
      <c r="W688" s="172">
        <f>V688*K688</f>
        <v>0</v>
      </c>
      <c r="X688" s="172">
        <v>1.9000000000000001E-4</v>
      </c>
      <c r="Y688" s="172">
        <f>X688*K688</f>
        <v>1.3965E-2</v>
      </c>
      <c r="Z688" s="172">
        <v>0</v>
      </c>
      <c r="AA688" s="173">
        <f>Z688*K688</f>
        <v>0</v>
      </c>
      <c r="AR688" s="21" t="s">
        <v>907</v>
      </c>
      <c r="AT688" s="21" t="s">
        <v>381</v>
      </c>
      <c r="AU688" s="21" t="s">
        <v>282</v>
      </c>
      <c r="AY688" s="21" t="s">
        <v>271</v>
      </c>
      <c r="BE688" s="108">
        <f>IF(U688="základní",N688,0)</f>
        <v>0</v>
      </c>
      <c r="BF688" s="108">
        <f>IF(U688="snížená",N688,0)</f>
        <v>0</v>
      </c>
      <c r="BG688" s="108">
        <f>IF(U688="zákl. přenesená",N688,0)</f>
        <v>0</v>
      </c>
      <c r="BH688" s="108">
        <f>IF(U688="sníž. přenesená",N688,0)</f>
        <v>0</v>
      </c>
      <c r="BI688" s="108">
        <f>IF(U688="nulová",N688,0)</f>
        <v>0</v>
      </c>
      <c r="BJ688" s="21" t="s">
        <v>90</v>
      </c>
      <c r="BK688" s="108">
        <f>ROUND(L688*K688,1)</f>
        <v>0</v>
      </c>
      <c r="BL688" s="21" t="s">
        <v>907</v>
      </c>
      <c r="BM688" s="21" t="s">
        <v>1298</v>
      </c>
    </row>
    <row r="689" spans="2:65" s="10" customFormat="1" ht="20.45" customHeight="1">
      <c r="B689" s="174"/>
      <c r="C689" s="175"/>
      <c r="D689" s="175"/>
      <c r="E689" s="176" t="s">
        <v>22</v>
      </c>
      <c r="F689" s="287" t="s">
        <v>1299</v>
      </c>
      <c r="G689" s="288"/>
      <c r="H689" s="288"/>
      <c r="I689" s="288"/>
      <c r="J689" s="175"/>
      <c r="K689" s="177">
        <v>73.5</v>
      </c>
      <c r="L689" s="175"/>
      <c r="M689" s="175"/>
      <c r="N689" s="175"/>
      <c r="O689" s="175"/>
      <c r="P689" s="175"/>
      <c r="Q689" s="175"/>
      <c r="R689" s="178"/>
      <c r="T689" s="179"/>
      <c r="U689" s="175"/>
      <c r="V689" s="175"/>
      <c r="W689" s="175"/>
      <c r="X689" s="175"/>
      <c r="Y689" s="175"/>
      <c r="Z689" s="175"/>
      <c r="AA689" s="180"/>
      <c r="AT689" s="181" t="s">
        <v>279</v>
      </c>
      <c r="AU689" s="181" t="s">
        <v>282</v>
      </c>
      <c r="AV689" s="10" t="s">
        <v>108</v>
      </c>
      <c r="AW689" s="10" t="s">
        <v>40</v>
      </c>
      <c r="AX689" s="10" t="s">
        <v>90</v>
      </c>
      <c r="AY689" s="181" t="s">
        <v>271</v>
      </c>
    </row>
    <row r="690" spans="2:65" s="1" customFormat="1" ht="28.9" customHeight="1">
      <c r="B690" s="38"/>
      <c r="C690" s="167" t="s">
        <v>1300</v>
      </c>
      <c r="D690" s="167" t="s">
        <v>272</v>
      </c>
      <c r="E690" s="168" t="s">
        <v>1301</v>
      </c>
      <c r="F690" s="283" t="s">
        <v>1302</v>
      </c>
      <c r="G690" s="283"/>
      <c r="H690" s="283"/>
      <c r="I690" s="283"/>
      <c r="J690" s="169" t="s">
        <v>308</v>
      </c>
      <c r="K690" s="170">
        <v>60</v>
      </c>
      <c r="L690" s="272">
        <v>0</v>
      </c>
      <c r="M690" s="284"/>
      <c r="N690" s="273">
        <f>ROUND(L690*K690,1)</f>
        <v>0</v>
      </c>
      <c r="O690" s="273"/>
      <c r="P690" s="273"/>
      <c r="Q690" s="273"/>
      <c r="R690" s="40"/>
      <c r="T690" s="171" t="s">
        <v>22</v>
      </c>
      <c r="U690" s="47" t="s">
        <v>50</v>
      </c>
      <c r="V690" s="39"/>
      <c r="W690" s="172">
        <f>V690*K690</f>
        <v>0</v>
      </c>
      <c r="X690" s="172">
        <v>0</v>
      </c>
      <c r="Y690" s="172">
        <f>X690*K690</f>
        <v>0</v>
      </c>
      <c r="Z690" s="172">
        <v>0</v>
      </c>
      <c r="AA690" s="173">
        <f>Z690*K690</f>
        <v>0</v>
      </c>
      <c r="AR690" s="21" t="s">
        <v>550</v>
      </c>
      <c r="AT690" s="21" t="s">
        <v>272</v>
      </c>
      <c r="AU690" s="21" t="s">
        <v>282</v>
      </c>
      <c r="AY690" s="21" t="s">
        <v>271</v>
      </c>
      <c r="BE690" s="108">
        <f>IF(U690="základní",N690,0)</f>
        <v>0</v>
      </c>
      <c r="BF690" s="108">
        <f>IF(U690="snížená",N690,0)</f>
        <v>0</v>
      </c>
      <c r="BG690" s="108">
        <f>IF(U690="zákl. přenesená",N690,0)</f>
        <v>0</v>
      </c>
      <c r="BH690" s="108">
        <f>IF(U690="sníž. přenesená",N690,0)</f>
        <v>0</v>
      </c>
      <c r="BI690" s="108">
        <f>IF(U690="nulová",N690,0)</f>
        <v>0</v>
      </c>
      <c r="BJ690" s="21" t="s">
        <v>90</v>
      </c>
      <c r="BK690" s="108">
        <f>ROUND(L690*K690,1)</f>
        <v>0</v>
      </c>
      <c r="BL690" s="21" t="s">
        <v>550</v>
      </c>
      <c r="BM690" s="21" t="s">
        <v>1303</v>
      </c>
    </row>
    <row r="691" spans="2:65" s="9" customFormat="1" ht="22.35" customHeight="1">
      <c r="B691" s="156"/>
      <c r="C691" s="157"/>
      <c r="D691" s="166" t="s">
        <v>234</v>
      </c>
      <c r="E691" s="166"/>
      <c r="F691" s="166"/>
      <c r="G691" s="166"/>
      <c r="H691" s="166"/>
      <c r="I691" s="166"/>
      <c r="J691" s="166"/>
      <c r="K691" s="166"/>
      <c r="L691" s="166"/>
      <c r="M691" s="166"/>
      <c r="N691" s="262">
        <f>BK691</f>
        <v>0</v>
      </c>
      <c r="O691" s="263"/>
      <c r="P691" s="263"/>
      <c r="Q691" s="263"/>
      <c r="R691" s="159"/>
      <c r="T691" s="160"/>
      <c r="U691" s="157"/>
      <c r="V691" s="157"/>
      <c r="W691" s="161">
        <f>SUM(W692:W695)</f>
        <v>0</v>
      </c>
      <c r="X691" s="157"/>
      <c r="Y691" s="161">
        <f>SUM(Y692:Y695)</f>
        <v>0</v>
      </c>
      <c r="Z691" s="157"/>
      <c r="AA691" s="162">
        <f>SUM(AA692:AA695)</f>
        <v>0</v>
      </c>
      <c r="AR691" s="163" t="s">
        <v>282</v>
      </c>
      <c r="AT691" s="164" t="s">
        <v>84</v>
      </c>
      <c r="AU691" s="164" t="s">
        <v>108</v>
      </c>
      <c r="AY691" s="163" t="s">
        <v>271</v>
      </c>
      <c r="BK691" s="165">
        <f>SUM(BK692:BK695)</f>
        <v>0</v>
      </c>
    </row>
    <row r="692" spans="2:65" s="1" customFormat="1" ht="28.9" customHeight="1">
      <c r="B692" s="38"/>
      <c r="C692" s="167" t="s">
        <v>1304</v>
      </c>
      <c r="D692" s="167" t="s">
        <v>272</v>
      </c>
      <c r="E692" s="168" t="s">
        <v>1305</v>
      </c>
      <c r="F692" s="283" t="s">
        <v>1306</v>
      </c>
      <c r="G692" s="283"/>
      <c r="H692" s="283"/>
      <c r="I692" s="283"/>
      <c r="J692" s="169" t="s">
        <v>1307</v>
      </c>
      <c r="K692" s="170">
        <v>1</v>
      </c>
      <c r="L692" s="272">
        <v>0</v>
      </c>
      <c r="M692" s="284"/>
      <c r="N692" s="273">
        <f>ROUND(L692*K692,1)</f>
        <v>0</v>
      </c>
      <c r="O692" s="273"/>
      <c r="P692" s="273"/>
      <c r="Q692" s="273"/>
      <c r="R692" s="40"/>
      <c r="T692" s="171" t="s">
        <v>22</v>
      </c>
      <c r="U692" s="47" t="s">
        <v>50</v>
      </c>
      <c r="V692" s="39"/>
      <c r="W692" s="172">
        <f>V692*K692</f>
        <v>0</v>
      </c>
      <c r="X692" s="172">
        <v>0</v>
      </c>
      <c r="Y692" s="172">
        <f>X692*K692</f>
        <v>0</v>
      </c>
      <c r="Z692" s="172">
        <v>0</v>
      </c>
      <c r="AA692" s="173">
        <f>Z692*K692</f>
        <v>0</v>
      </c>
      <c r="AR692" s="21" t="s">
        <v>1308</v>
      </c>
      <c r="AT692" s="21" t="s">
        <v>272</v>
      </c>
      <c r="AU692" s="21" t="s">
        <v>282</v>
      </c>
      <c r="AY692" s="21" t="s">
        <v>271</v>
      </c>
      <c r="BE692" s="108">
        <f>IF(U692="základní",N692,0)</f>
        <v>0</v>
      </c>
      <c r="BF692" s="108">
        <f>IF(U692="snížená",N692,0)</f>
        <v>0</v>
      </c>
      <c r="BG692" s="108">
        <f>IF(U692="zákl. přenesená",N692,0)</f>
        <v>0</v>
      </c>
      <c r="BH692" s="108">
        <f>IF(U692="sníž. přenesená",N692,0)</f>
        <v>0</v>
      </c>
      <c r="BI692" s="108">
        <f>IF(U692="nulová",N692,0)</f>
        <v>0</v>
      </c>
      <c r="BJ692" s="21" t="s">
        <v>90</v>
      </c>
      <c r="BK692" s="108">
        <f>ROUND(L692*K692,1)</f>
        <v>0</v>
      </c>
      <c r="BL692" s="21" t="s">
        <v>1308</v>
      </c>
      <c r="BM692" s="21" t="s">
        <v>1309</v>
      </c>
    </row>
    <row r="693" spans="2:65" s="1" customFormat="1" ht="28.9" customHeight="1">
      <c r="B693" s="38"/>
      <c r="C693" s="167" t="s">
        <v>1310</v>
      </c>
      <c r="D693" s="167" t="s">
        <v>272</v>
      </c>
      <c r="E693" s="168" t="s">
        <v>1311</v>
      </c>
      <c r="F693" s="283" t="s">
        <v>1312</v>
      </c>
      <c r="G693" s="283"/>
      <c r="H693" s="283"/>
      <c r="I693" s="283"/>
      <c r="J693" s="169" t="s">
        <v>1307</v>
      </c>
      <c r="K693" s="170">
        <v>1</v>
      </c>
      <c r="L693" s="272">
        <v>0</v>
      </c>
      <c r="M693" s="284"/>
      <c r="N693" s="273">
        <f>ROUND(L693*K693,1)</f>
        <v>0</v>
      </c>
      <c r="O693" s="273"/>
      <c r="P693" s="273"/>
      <c r="Q693" s="273"/>
      <c r="R693" s="40"/>
      <c r="T693" s="171" t="s">
        <v>22</v>
      </c>
      <c r="U693" s="47" t="s">
        <v>50</v>
      </c>
      <c r="V693" s="39"/>
      <c r="W693" s="172">
        <f>V693*K693</f>
        <v>0</v>
      </c>
      <c r="X693" s="172">
        <v>0</v>
      </c>
      <c r="Y693" s="172">
        <f>X693*K693</f>
        <v>0</v>
      </c>
      <c r="Z693" s="172">
        <v>0</v>
      </c>
      <c r="AA693" s="173">
        <f>Z693*K693</f>
        <v>0</v>
      </c>
      <c r="AR693" s="21" t="s">
        <v>1308</v>
      </c>
      <c r="AT693" s="21" t="s">
        <v>272</v>
      </c>
      <c r="AU693" s="21" t="s">
        <v>282</v>
      </c>
      <c r="AY693" s="21" t="s">
        <v>271</v>
      </c>
      <c r="BE693" s="108">
        <f>IF(U693="základní",N693,0)</f>
        <v>0</v>
      </c>
      <c r="BF693" s="108">
        <f>IF(U693="snížená",N693,0)</f>
        <v>0</v>
      </c>
      <c r="BG693" s="108">
        <f>IF(U693="zákl. přenesená",N693,0)</f>
        <v>0</v>
      </c>
      <c r="BH693" s="108">
        <f>IF(U693="sníž. přenesená",N693,0)</f>
        <v>0</v>
      </c>
      <c r="BI693" s="108">
        <f>IF(U693="nulová",N693,0)</f>
        <v>0</v>
      </c>
      <c r="BJ693" s="21" t="s">
        <v>90</v>
      </c>
      <c r="BK693" s="108">
        <f>ROUND(L693*K693,1)</f>
        <v>0</v>
      </c>
      <c r="BL693" s="21" t="s">
        <v>1308</v>
      </c>
      <c r="BM693" s="21" t="s">
        <v>1313</v>
      </c>
    </row>
    <row r="694" spans="2:65" s="10" customFormat="1" ht="28.9" customHeight="1">
      <c r="B694" s="174"/>
      <c r="C694" s="175"/>
      <c r="D694" s="175"/>
      <c r="E694" s="176" t="s">
        <v>22</v>
      </c>
      <c r="F694" s="287" t="s">
        <v>1314</v>
      </c>
      <c r="G694" s="288"/>
      <c r="H694" s="288"/>
      <c r="I694" s="288"/>
      <c r="J694" s="175"/>
      <c r="K694" s="177">
        <v>1</v>
      </c>
      <c r="L694" s="175"/>
      <c r="M694" s="175"/>
      <c r="N694" s="175"/>
      <c r="O694" s="175"/>
      <c r="P694" s="175"/>
      <c r="Q694" s="175"/>
      <c r="R694" s="178"/>
      <c r="T694" s="179"/>
      <c r="U694" s="175"/>
      <c r="V694" s="175"/>
      <c r="W694" s="175"/>
      <c r="X694" s="175"/>
      <c r="Y694" s="175"/>
      <c r="Z694" s="175"/>
      <c r="AA694" s="180"/>
      <c r="AT694" s="181" t="s">
        <v>279</v>
      </c>
      <c r="AU694" s="181" t="s">
        <v>282</v>
      </c>
      <c r="AV694" s="10" t="s">
        <v>108</v>
      </c>
      <c r="AW694" s="10" t="s">
        <v>40</v>
      </c>
      <c r="AX694" s="10" t="s">
        <v>90</v>
      </c>
      <c r="AY694" s="181" t="s">
        <v>271</v>
      </c>
    </row>
    <row r="695" spans="2:65" s="1" customFormat="1" ht="28.9" customHeight="1">
      <c r="B695" s="38"/>
      <c r="C695" s="167" t="s">
        <v>1315</v>
      </c>
      <c r="D695" s="167" t="s">
        <v>272</v>
      </c>
      <c r="E695" s="168" t="s">
        <v>1316</v>
      </c>
      <c r="F695" s="283" t="s">
        <v>1317</v>
      </c>
      <c r="G695" s="283"/>
      <c r="H695" s="283"/>
      <c r="I695" s="283"/>
      <c r="J695" s="169" t="s">
        <v>1307</v>
      </c>
      <c r="K695" s="170">
        <v>1</v>
      </c>
      <c r="L695" s="272">
        <v>0</v>
      </c>
      <c r="M695" s="284"/>
      <c r="N695" s="273">
        <f>ROUND(L695*K695,1)</f>
        <v>0</v>
      </c>
      <c r="O695" s="273"/>
      <c r="P695" s="273"/>
      <c r="Q695" s="273"/>
      <c r="R695" s="40"/>
      <c r="T695" s="171" t="s">
        <v>22</v>
      </c>
      <c r="U695" s="47" t="s">
        <v>50</v>
      </c>
      <c r="V695" s="39"/>
      <c r="W695" s="172">
        <f>V695*K695</f>
        <v>0</v>
      </c>
      <c r="X695" s="172">
        <v>0</v>
      </c>
      <c r="Y695" s="172">
        <f>X695*K695</f>
        <v>0</v>
      </c>
      <c r="Z695" s="172">
        <v>0</v>
      </c>
      <c r="AA695" s="173">
        <f>Z695*K695</f>
        <v>0</v>
      </c>
      <c r="AR695" s="21" t="s">
        <v>1308</v>
      </c>
      <c r="AT695" s="21" t="s">
        <v>272</v>
      </c>
      <c r="AU695" s="21" t="s">
        <v>282</v>
      </c>
      <c r="AY695" s="21" t="s">
        <v>271</v>
      </c>
      <c r="BE695" s="108">
        <f>IF(U695="základní",N695,0)</f>
        <v>0</v>
      </c>
      <c r="BF695" s="108">
        <f>IF(U695="snížená",N695,0)</f>
        <v>0</v>
      </c>
      <c r="BG695" s="108">
        <f>IF(U695="zákl. přenesená",N695,0)</f>
        <v>0</v>
      </c>
      <c r="BH695" s="108">
        <f>IF(U695="sníž. přenesená",N695,0)</f>
        <v>0</v>
      </c>
      <c r="BI695" s="108">
        <f>IF(U695="nulová",N695,0)</f>
        <v>0</v>
      </c>
      <c r="BJ695" s="21" t="s">
        <v>90</v>
      </c>
      <c r="BK695" s="108">
        <f>ROUND(L695*K695,1)</f>
        <v>0</v>
      </c>
      <c r="BL695" s="21" t="s">
        <v>1308</v>
      </c>
      <c r="BM695" s="21" t="s">
        <v>1318</v>
      </c>
    </row>
    <row r="696" spans="2:65" s="9" customFormat="1" ht="29.85" customHeight="1">
      <c r="B696" s="156"/>
      <c r="C696" s="157"/>
      <c r="D696" s="166" t="s">
        <v>235</v>
      </c>
      <c r="E696" s="166"/>
      <c r="F696" s="166"/>
      <c r="G696" s="166"/>
      <c r="H696" s="166"/>
      <c r="I696" s="166"/>
      <c r="J696" s="166"/>
      <c r="K696" s="166"/>
      <c r="L696" s="166"/>
      <c r="M696" s="166"/>
      <c r="N696" s="262">
        <f>BK696</f>
        <v>0</v>
      </c>
      <c r="O696" s="263"/>
      <c r="P696" s="263"/>
      <c r="Q696" s="263"/>
      <c r="R696" s="159"/>
      <c r="T696" s="160"/>
      <c r="U696" s="157"/>
      <c r="V696" s="157"/>
      <c r="W696" s="161">
        <f>SUM(W697:W738)</f>
        <v>0</v>
      </c>
      <c r="X696" s="157"/>
      <c r="Y696" s="161">
        <f>SUM(Y697:Y738)</f>
        <v>2.81006</v>
      </c>
      <c r="Z696" s="157"/>
      <c r="AA696" s="162">
        <f>SUM(AA697:AA738)</f>
        <v>1.7888000000000002</v>
      </c>
      <c r="AR696" s="163" t="s">
        <v>108</v>
      </c>
      <c r="AT696" s="164" t="s">
        <v>84</v>
      </c>
      <c r="AU696" s="164" t="s">
        <v>90</v>
      </c>
      <c r="AY696" s="163" t="s">
        <v>271</v>
      </c>
      <c r="BK696" s="165">
        <f>SUM(BK697:BK738)</f>
        <v>0</v>
      </c>
    </row>
    <row r="697" spans="2:65" s="1" customFormat="1" ht="28.9" customHeight="1">
      <c r="B697" s="38"/>
      <c r="C697" s="167" t="s">
        <v>1319</v>
      </c>
      <c r="D697" s="167" t="s">
        <v>272</v>
      </c>
      <c r="E697" s="168" t="s">
        <v>1320</v>
      </c>
      <c r="F697" s="283" t="s">
        <v>1321</v>
      </c>
      <c r="G697" s="283"/>
      <c r="H697" s="283"/>
      <c r="I697" s="283"/>
      <c r="J697" s="169" t="s">
        <v>308</v>
      </c>
      <c r="K697" s="170">
        <v>96.3</v>
      </c>
      <c r="L697" s="272">
        <v>0</v>
      </c>
      <c r="M697" s="284"/>
      <c r="N697" s="273">
        <f>ROUND(L697*K697,1)</f>
        <v>0</v>
      </c>
      <c r="O697" s="273"/>
      <c r="P697" s="273"/>
      <c r="Q697" s="273"/>
      <c r="R697" s="40"/>
      <c r="T697" s="171" t="s">
        <v>22</v>
      </c>
      <c r="U697" s="47" t="s">
        <v>50</v>
      </c>
      <c r="V697" s="39"/>
      <c r="W697" s="172">
        <f>V697*K697</f>
        <v>0</v>
      </c>
      <c r="X697" s="172">
        <v>6.0000000000000002E-5</v>
      </c>
      <c r="Y697" s="172">
        <f>X697*K697</f>
        <v>5.7780000000000001E-3</v>
      </c>
      <c r="Z697" s="172">
        <v>0</v>
      </c>
      <c r="AA697" s="173">
        <f>Z697*K697</f>
        <v>0</v>
      </c>
      <c r="AR697" s="21" t="s">
        <v>357</v>
      </c>
      <c r="AT697" s="21" t="s">
        <v>272</v>
      </c>
      <c r="AU697" s="21" t="s">
        <v>108</v>
      </c>
      <c r="AY697" s="21" t="s">
        <v>271</v>
      </c>
      <c r="BE697" s="108">
        <f>IF(U697="základní",N697,0)</f>
        <v>0</v>
      </c>
      <c r="BF697" s="108">
        <f>IF(U697="snížená",N697,0)</f>
        <v>0</v>
      </c>
      <c r="BG697" s="108">
        <f>IF(U697="zákl. přenesená",N697,0)</f>
        <v>0</v>
      </c>
      <c r="BH697" s="108">
        <f>IF(U697="sníž. přenesená",N697,0)</f>
        <v>0</v>
      </c>
      <c r="BI697" s="108">
        <f>IF(U697="nulová",N697,0)</f>
        <v>0</v>
      </c>
      <c r="BJ697" s="21" t="s">
        <v>90</v>
      </c>
      <c r="BK697" s="108">
        <f>ROUND(L697*K697,1)</f>
        <v>0</v>
      </c>
      <c r="BL697" s="21" t="s">
        <v>357</v>
      </c>
      <c r="BM697" s="21" t="s">
        <v>1322</v>
      </c>
    </row>
    <row r="698" spans="2:65" s="13" customFormat="1" ht="20.45" customHeight="1">
      <c r="B698" s="198"/>
      <c r="C698" s="199"/>
      <c r="D698" s="199"/>
      <c r="E698" s="200" t="s">
        <v>22</v>
      </c>
      <c r="F698" s="285" t="s">
        <v>1323</v>
      </c>
      <c r="G698" s="286"/>
      <c r="H698" s="286"/>
      <c r="I698" s="286"/>
      <c r="J698" s="199"/>
      <c r="K698" s="201" t="s">
        <v>22</v>
      </c>
      <c r="L698" s="199"/>
      <c r="M698" s="199"/>
      <c r="N698" s="199"/>
      <c r="O698" s="199"/>
      <c r="P698" s="199"/>
      <c r="Q698" s="199"/>
      <c r="R698" s="202"/>
      <c r="T698" s="203"/>
      <c r="U698" s="199"/>
      <c r="V698" s="199"/>
      <c r="W698" s="199"/>
      <c r="X698" s="199"/>
      <c r="Y698" s="199"/>
      <c r="Z698" s="199"/>
      <c r="AA698" s="204"/>
      <c r="AT698" s="205" t="s">
        <v>279</v>
      </c>
      <c r="AU698" s="205" t="s">
        <v>108</v>
      </c>
      <c r="AV698" s="13" t="s">
        <v>90</v>
      </c>
      <c r="AW698" s="13" t="s">
        <v>40</v>
      </c>
      <c r="AX698" s="13" t="s">
        <v>85</v>
      </c>
      <c r="AY698" s="205" t="s">
        <v>271</v>
      </c>
    </row>
    <row r="699" spans="2:65" s="10" customFormat="1" ht="20.45" customHeight="1">
      <c r="B699" s="174"/>
      <c r="C699" s="175"/>
      <c r="D699" s="175"/>
      <c r="E699" s="176" t="s">
        <v>154</v>
      </c>
      <c r="F699" s="281" t="s">
        <v>1324</v>
      </c>
      <c r="G699" s="282"/>
      <c r="H699" s="282"/>
      <c r="I699" s="282"/>
      <c r="J699" s="175"/>
      <c r="K699" s="177">
        <v>96.3</v>
      </c>
      <c r="L699" s="175"/>
      <c r="M699" s="175"/>
      <c r="N699" s="175"/>
      <c r="O699" s="175"/>
      <c r="P699" s="175"/>
      <c r="Q699" s="175"/>
      <c r="R699" s="178"/>
      <c r="T699" s="179"/>
      <c r="U699" s="175"/>
      <c r="V699" s="175"/>
      <c r="W699" s="175"/>
      <c r="X699" s="175"/>
      <c r="Y699" s="175"/>
      <c r="Z699" s="175"/>
      <c r="AA699" s="180"/>
      <c r="AT699" s="181" t="s">
        <v>279</v>
      </c>
      <c r="AU699" s="181" t="s">
        <v>108</v>
      </c>
      <c r="AV699" s="10" t="s">
        <v>108</v>
      </c>
      <c r="AW699" s="10" t="s">
        <v>40</v>
      </c>
      <c r="AX699" s="10" t="s">
        <v>90</v>
      </c>
      <c r="AY699" s="181" t="s">
        <v>271</v>
      </c>
    </row>
    <row r="700" spans="2:65" s="1" customFormat="1" ht="28.9" customHeight="1">
      <c r="B700" s="38"/>
      <c r="C700" s="206" t="s">
        <v>1325</v>
      </c>
      <c r="D700" s="206" t="s">
        <v>381</v>
      </c>
      <c r="E700" s="207" t="s">
        <v>1326</v>
      </c>
      <c r="F700" s="289" t="s">
        <v>1327</v>
      </c>
      <c r="G700" s="289"/>
      <c r="H700" s="289"/>
      <c r="I700" s="289"/>
      <c r="J700" s="208" t="s">
        <v>446</v>
      </c>
      <c r="K700" s="209">
        <v>1310.905</v>
      </c>
      <c r="L700" s="290">
        <v>0</v>
      </c>
      <c r="M700" s="291"/>
      <c r="N700" s="292">
        <f>ROUND(L700*K700,1)</f>
        <v>0</v>
      </c>
      <c r="O700" s="273"/>
      <c r="P700" s="273"/>
      <c r="Q700" s="273"/>
      <c r="R700" s="40"/>
      <c r="T700" s="171" t="s">
        <v>22</v>
      </c>
      <c r="U700" s="47" t="s">
        <v>50</v>
      </c>
      <c r="V700" s="39"/>
      <c r="W700" s="172">
        <f>V700*K700</f>
        <v>0</v>
      </c>
      <c r="X700" s="172">
        <v>1E-3</v>
      </c>
      <c r="Y700" s="172">
        <f>X700*K700</f>
        <v>1.310905</v>
      </c>
      <c r="Z700" s="172">
        <v>0</v>
      </c>
      <c r="AA700" s="173">
        <f>Z700*K700</f>
        <v>0</v>
      </c>
      <c r="AR700" s="21" t="s">
        <v>426</v>
      </c>
      <c r="AT700" s="21" t="s">
        <v>381</v>
      </c>
      <c r="AU700" s="21" t="s">
        <v>108</v>
      </c>
      <c r="AY700" s="21" t="s">
        <v>271</v>
      </c>
      <c r="BE700" s="108">
        <f>IF(U700="základní",N700,0)</f>
        <v>0</v>
      </c>
      <c r="BF700" s="108">
        <f>IF(U700="snížená",N700,0)</f>
        <v>0</v>
      </c>
      <c r="BG700" s="108">
        <f>IF(U700="zákl. přenesená",N700,0)</f>
        <v>0</v>
      </c>
      <c r="BH700" s="108">
        <f>IF(U700="sníž. přenesená",N700,0)</f>
        <v>0</v>
      </c>
      <c r="BI700" s="108">
        <f>IF(U700="nulová",N700,0)</f>
        <v>0</v>
      </c>
      <c r="BJ700" s="21" t="s">
        <v>90</v>
      </c>
      <c r="BK700" s="108">
        <f>ROUND(L700*K700,1)</f>
        <v>0</v>
      </c>
      <c r="BL700" s="21" t="s">
        <v>357</v>
      </c>
      <c r="BM700" s="21" t="s">
        <v>1328</v>
      </c>
    </row>
    <row r="701" spans="2:65" s="13" customFormat="1" ht="20.45" customHeight="1">
      <c r="B701" s="198"/>
      <c r="C701" s="199"/>
      <c r="D701" s="199"/>
      <c r="E701" s="200" t="s">
        <v>22</v>
      </c>
      <c r="F701" s="285" t="s">
        <v>1329</v>
      </c>
      <c r="G701" s="286"/>
      <c r="H701" s="286"/>
      <c r="I701" s="286"/>
      <c r="J701" s="199"/>
      <c r="K701" s="201" t="s">
        <v>22</v>
      </c>
      <c r="L701" s="199"/>
      <c r="M701" s="199"/>
      <c r="N701" s="199"/>
      <c r="O701" s="199"/>
      <c r="P701" s="199"/>
      <c r="Q701" s="199"/>
      <c r="R701" s="202"/>
      <c r="T701" s="203"/>
      <c r="U701" s="199"/>
      <c r="V701" s="199"/>
      <c r="W701" s="199"/>
      <c r="X701" s="199"/>
      <c r="Y701" s="199"/>
      <c r="Z701" s="199"/>
      <c r="AA701" s="204"/>
      <c r="AT701" s="205" t="s">
        <v>279</v>
      </c>
      <c r="AU701" s="205" t="s">
        <v>108</v>
      </c>
      <c r="AV701" s="13" t="s">
        <v>90</v>
      </c>
      <c r="AW701" s="13" t="s">
        <v>40</v>
      </c>
      <c r="AX701" s="13" t="s">
        <v>85</v>
      </c>
      <c r="AY701" s="205" t="s">
        <v>271</v>
      </c>
    </row>
    <row r="702" spans="2:65" s="13" customFormat="1" ht="20.45" customHeight="1">
      <c r="B702" s="198"/>
      <c r="C702" s="199"/>
      <c r="D702" s="199"/>
      <c r="E702" s="200" t="s">
        <v>22</v>
      </c>
      <c r="F702" s="279" t="s">
        <v>1330</v>
      </c>
      <c r="G702" s="280"/>
      <c r="H702" s="280"/>
      <c r="I702" s="280"/>
      <c r="J702" s="199"/>
      <c r="K702" s="201" t="s">
        <v>22</v>
      </c>
      <c r="L702" s="199"/>
      <c r="M702" s="199"/>
      <c r="N702" s="199"/>
      <c r="O702" s="199"/>
      <c r="P702" s="199"/>
      <c r="Q702" s="199"/>
      <c r="R702" s="202"/>
      <c r="T702" s="203"/>
      <c r="U702" s="199"/>
      <c r="V702" s="199"/>
      <c r="W702" s="199"/>
      <c r="X702" s="199"/>
      <c r="Y702" s="199"/>
      <c r="Z702" s="199"/>
      <c r="AA702" s="204"/>
      <c r="AT702" s="205" t="s">
        <v>279</v>
      </c>
      <c r="AU702" s="205" t="s">
        <v>108</v>
      </c>
      <c r="AV702" s="13" t="s">
        <v>90</v>
      </c>
      <c r="AW702" s="13" t="s">
        <v>40</v>
      </c>
      <c r="AX702" s="13" t="s">
        <v>85</v>
      </c>
      <c r="AY702" s="205" t="s">
        <v>271</v>
      </c>
    </row>
    <row r="703" spans="2:65" s="10" customFormat="1" ht="20.45" customHeight="1">
      <c r="B703" s="174"/>
      <c r="C703" s="175"/>
      <c r="D703" s="175"/>
      <c r="E703" s="176" t="s">
        <v>22</v>
      </c>
      <c r="F703" s="281" t="s">
        <v>1331</v>
      </c>
      <c r="G703" s="282"/>
      <c r="H703" s="282"/>
      <c r="I703" s="282"/>
      <c r="J703" s="175"/>
      <c r="K703" s="177">
        <v>14</v>
      </c>
      <c r="L703" s="175"/>
      <c r="M703" s="175"/>
      <c r="N703" s="175"/>
      <c r="O703" s="175"/>
      <c r="P703" s="175"/>
      <c r="Q703" s="175"/>
      <c r="R703" s="178"/>
      <c r="T703" s="179"/>
      <c r="U703" s="175"/>
      <c r="V703" s="175"/>
      <c r="W703" s="175"/>
      <c r="X703" s="175"/>
      <c r="Y703" s="175"/>
      <c r="Z703" s="175"/>
      <c r="AA703" s="180"/>
      <c r="AT703" s="181" t="s">
        <v>279</v>
      </c>
      <c r="AU703" s="181" t="s">
        <v>108</v>
      </c>
      <c r="AV703" s="10" t="s">
        <v>108</v>
      </c>
      <c r="AW703" s="10" t="s">
        <v>40</v>
      </c>
      <c r="AX703" s="10" t="s">
        <v>85</v>
      </c>
      <c r="AY703" s="181" t="s">
        <v>271</v>
      </c>
    </row>
    <row r="704" spans="2:65" s="10" customFormat="1" ht="20.45" customHeight="1">
      <c r="B704" s="174"/>
      <c r="C704" s="175"/>
      <c r="D704" s="175"/>
      <c r="E704" s="176" t="s">
        <v>22</v>
      </c>
      <c r="F704" s="281" t="s">
        <v>1332</v>
      </c>
      <c r="G704" s="282"/>
      <c r="H704" s="282"/>
      <c r="I704" s="282"/>
      <c r="J704" s="175"/>
      <c r="K704" s="177">
        <v>7</v>
      </c>
      <c r="L704" s="175"/>
      <c r="M704" s="175"/>
      <c r="N704" s="175"/>
      <c r="O704" s="175"/>
      <c r="P704" s="175"/>
      <c r="Q704" s="175"/>
      <c r="R704" s="178"/>
      <c r="T704" s="179"/>
      <c r="U704" s="175"/>
      <c r="V704" s="175"/>
      <c r="W704" s="175"/>
      <c r="X704" s="175"/>
      <c r="Y704" s="175"/>
      <c r="Z704" s="175"/>
      <c r="AA704" s="180"/>
      <c r="AT704" s="181" t="s">
        <v>279</v>
      </c>
      <c r="AU704" s="181" t="s">
        <v>108</v>
      </c>
      <c r="AV704" s="10" t="s">
        <v>108</v>
      </c>
      <c r="AW704" s="10" t="s">
        <v>40</v>
      </c>
      <c r="AX704" s="10" t="s">
        <v>85</v>
      </c>
      <c r="AY704" s="181" t="s">
        <v>271</v>
      </c>
    </row>
    <row r="705" spans="2:51" s="10" customFormat="1" ht="20.45" customHeight="1">
      <c r="B705" s="174"/>
      <c r="C705" s="175"/>
      <c r="D705" s="175"/>
      <c r="E705" s="176" t="s">
        <v>22</v>
      </c>
      <c r="F705" s="281" t="s">
        <v>1333</v>
      </c>
      <c r="G705" s="282"/>
      <c r="H705" s="282"/>
      <c r="I705" s="282"/>
      <c r="J705" s="175"/>
      <c r="K705" s="177">
        <v>25</v>
      </c>
      <c r="L705" s="175"/>
      <c r="M705" s="175"/>
      <c r="N705" s="175"/>
      <c r="O705" s="175"/>
      <c r="P705" s="175"/>
      <c r="Q705" s="175"/>
      <c r="R705" s="178"/>
      <c r="T705" s="179"/>
      <c r="U705" s="175"/>
      <c r="V705" s="175"/>
      <c r="W705" s="175"/>
      <c r="X705" s="175"/>
      <c r="Y705" s="175"/>
      <c r="Z705" s="175"/>
      <c r="AA705" s="180"/>
      <c r="AT705" s="181" t="s">
        <v>279</v>
      </c>
      <c r="AU705" s="181" t="s">
        <v>108</v>
      </c>
      <c r="AV705" s="10" t="s">
        <v>108</v>
      </c>
      <c r="AW705" s="10" t="s">
        <v>40</v>
      </c>
      <c r="AX705" s="10" t="s">
        <v>85</v>
      </c>
      <c r="AY705" s="181" t="s">
        <v>271</v>
      </c>
    </row>
    <row r="706" spans="2:51" s="10" customFormat="1" ht="20.45" customHeight="1">
      <c r="B706" s="174"/>
      <c r="C706" s="175"/>
      <c r="D706" s="175"/>
      <c r="E706" s="176" t="s">
        <v>22</v>
      </c>
      <c r="F706" s="281" t="s">
        <v>1334</v>
      </c>
      <c r="G706" s="282"/>
      <c r="H706" s="282"/>
      <c r="I706" s="282"/>
      <c r="J706" s="175"/>
      <c r="K706" s="177">
        <v>4</v>
      </c>
      <c r="L706" s="175"/>
      <c r="M706" s="175"/>
      <c r="N706" s="175"/>
      <c r="O706" s="175"/>
      <c r="P706" s="175"/>
      <c r="Q706" s="175"/>
      <c r="R706" s="178"/>
      <c r="T706" s="179"/>
      <c r="U706" s="175"/>
      <c r="V706" s="175"/>
      <c r="W706" s="175"/>
      <c r="X706" s="175"/>
      <c r="Y706" s="175"/>
      <c r="Z706" s="175"/>
      <c r="AA706" s="180"/>
      <c r="AT706" s="181" t="s">
        <v>279</v>
      </c>
      <c r="AU706" s="181" t="s">
        <v>108</v>
      </c>
      <c r="AV706" s="10" t="s">
        <v>108</v>
      </c>
      <c r="AW706" s="10" t="s">
        <v>40</v>
      </c>
      <c r="AX706" s="10" t="s">
        <v>85</v>
      </c>
      <c r="AY706" s="181" t="s">
        <v>271</v>
      </c>
    </row>
    <row r="707" spans="2:51" s="10" customFormat="1" ht="20.45" customHeight="1">
      <c r="B707" s="174"/>
      <c r="C707" s="175"/>
      <c r="D707" s="175"/>
      <c r="E707" s="176" t="s">
        <v>22</v>
      </c>
      <c r="F707" s="281" t="s">
        <v>1335</v>
      </c>
      <c r="G707" s="282"/>
      <c r="H707" s="282"/>
      <c r="I707" s="282"/>
      <c r="J707" s="175"/>
      <c r="K707" s="177">
        <v>4</v>
      </c>
      <c r="L707" s="175"/>
      <c r="M707" s="175"/>
      <c r="N707" s="175"/>
      <c r="O707" s="175"/>
      <c r="P707" s="175"/>
      <c r="Q707" s="175"/>
      <c r="R707" s="178"/>
      <c r="T707" s="179"/>
      <c r="U707" s="175"/>
      <c r="V707" s="175"/>
      <c r="W707" s="175"/>
      <c r="X707" s="175"/>
      <c r="Y707" s="175"/>
      <c r="Z707" s="175"/>
      <c r="AA707" s="180"/>
      <c r="AT707" s="181" t="s">
        <v>279</v>
      </c>
      <c r="AU707" s="181" t="s">
        <v>108</v>
      </c>
      <c r="AV707" s="10" t="s">
        <v>108</v>
      </c>
      <c r="AW707" s="10" t="s">
        <v>40</v>
      </c>
      <c r="AX707" s="10" t="s">
        <v>85</v>
      </c>
      <c r="AY707" s="181" t="s">
        <v>271</v>
      </c>
    </row>
    <row r="708" spans="2:51" s="10" customFormat="1" ht="20.45" customHeight="1">
      <c r="B708" s="174"/>
      <c r="C708" s="175"/>
      <c r="D708" s="175"/>
      <c r="E708" s="176" t="s">
        <v>22</v>
      </c>
      <c r="F708" s="281" t="s">
        <v>1336</v>
      </c>
      <c r="G708" s="282"/>
      <c r="H708" s="282"/>
      <c r="I708" s="282"/>
      <c r="J708" s="175"/>
      <c r="K708" s="177">
        <v>6</v>
      </c>
      <c r="L708" s="175"/>
      <c r="M708" s="175"/>
      <c r="N708" s="175"/>
      <c r="O708" s="175"/>
      <c r="P708" s="175"/>
      <c r="Q708" s="175"/>
      <c r="R708" s="178"/>
      <c r="T708" s="179"/>
      <c r="U708" s="175"/>
      <c r="V708" s="175"/>
      <c r="W708" s="175"/>
      <c r="X708" s="175"/>
      <c r="Y708" s="175"/>
      <c r="Z708" s="175"/>
      <c r="AA708" s="180"/>
      <c r="AT708" s="181" t="s">
        <v>279</v>
      </c>
      <c r="AU708" s="181" t="s">
        <v>108</v>
      </c>
      <c r="AV708" s="10" t="s">
        <v>108</v>
      </c>
      <c r="AW708" s="10" t="s">
        <v>40</v>
      </c>
      <c r="AX708" s="10" t="s">
        <v>85</v>
      </c>
      <c r="AY708" s="181" t="s">
        <v>271</v>
      </c>
    </row>
    <row r="709" spans="2:51" s="10" customFormat="1" ht="20.45" customHeight="1">
      <c r="B709" s="174"/>
      <c r="C709" s="175"/>
      <c r="D709" s="175"/>
      <c r="E709" s="176" t="s">
        <v>22</v>
      </c>
      <c r="F709" s="281" t="s">
        <v>1337</v>
      </c>
      <c r="G709" s="282"/>
      <c r="H709" s="282"/>
      <c r="I709" s="282"/>
      <c r="J709" s="175"/>
      <c r="K709" s="177">
        <v>11</v>
      </c>
      <c r="L709" s="175"/>
      <c r="M709" s="175"/>
      <c r="N709" s="175"/>
      <c r="O709" s="175"/>
      <c r="P709" s="175"/>
      <c r="Q709" s="175"/>
      <c r="R709" s="178"/>
      <c r="T709" s="179"/>
      <c r="U709" s="175"/>
      <c r="V709" s="175"/>
      <c r="W709" s="175"/>
      <c r="X709" s="175"/>
      <c r="Y709" s="175"/>
      <c r="Z709" s="175"/>
      <c r="AA709" s="180"/>
      <c r="AT709" s="181" t="s">
        <v>279</v>
      </c>
      <c r="AU709" s="181" t="s">
        <v>108</v>
      </c>
      <c r="AV709" s="10" t="s">
        <v>108</v>
      </c>
      <c r="AW709" s="10" t="s">
        <v>40</v>
      </c>
      <c r="AX709" s="10" t="s">
        <v>85</v>
      </c>
      <c r="AY709" s="181" t="s">
        <v>271</v>
      </c>
    </row>
    <row r="710" spans="2:51" s="12" customFormat="1" ht="20.45" customHeight="1">
      <c r="B710" s="190"/>
      <c r="C710" s="191"/>
      <c r="D710" s="191"/>
      <c r="E710" s="192" t="s">
        <v>159</v>
      </c>
      <c r="F710" s="293" t="s">
        <v>283</v>
      </c>
      <c r="G710" s="294"/>
      <c r="H710" s="294"/>
      <c r="I710" s="294"/>
      <c r="J710" s="191"/>
      <c r="K710" s="193">
        <v>71</v>
      </c>
      <c r="L710" s="191"/>
      <c r="M710" s="191"/>
      <c r="N710" s="191"/>
      <c r="O710" s="191"/>
      <c r="P710" s="191"/>
      <c r="Q710" s="191"/>
      <c r="R710" s="194"/>
      <c r="T710" s="195"/>
      <c r="U710" s="191"/>
      <c r="V710" s="191"/>
      <c r="W710" s="191"/>
      <c r="X710" s="191"/>
      <c r="Y710" s="191"/>
      <c r="Z710" s="191"/>
      <c r="AA710" s="196"/>
      <c r="AT710" s="197" t="s">
        <v>279</v>
      </c>
      <c r="AU710" s="197" t="s">
        <v>108</v>
      </c>
      <c r="AV710" s="12" t="s">
        <v>276</v>
      </c>
      <c r="AW710" s="12" t="s">
        <v>40</v>
      </c>
      <c r="AX710" s="12" t="s">
        <v>85</v>
      </c>
      <c r="AY710" s="197" t="s">
        <v>271</v>
      </c>
    </row>
    <row r="711" spans="2:51" s="13" customFormat="1" ht="20.45" customHeight="1">
      <c r="B711" s="198"/>
      <c r="C711" s="199"/>
      <c r="D711" s="199"/>
      <c r="E711" s="200" t="s">
        <v>22</v>
      </c>
      <c r="F711" s="279" t="s">
        <v>1338</v>
      </c>
      <c r="G711" s="280"/>
      <c r="H711" s="280"/>
      <c r="I711" s="280"/>
      <c r="J711" s="199"/>
      <c r="K711" s="201" t="s">
        <v>22</v>
      </c>
      <c r="L711" s="199"/>
      <c r="M711" s="199"/>
      <c r="N711" s="199"/>
      <c r="O711" s="199"/>
      <c r="P711" s="199"/>
      <c r="Q711" s="199"/>
      <c r="R711" s="202"/>
      <c r="T711" s="203"/>
      <c r="U711" s="199"/>
      <c r="V711" s="199"/>
      <c r="W711" s="199"/>
      <c r="X711" s="199"/>
      <c r="Y711" s="199"/>
      <c r="Z711" s="199"/>
      <c r="AA711" s="204"/>
      <c r="AT711" s="205" t="s">
        <v>279</v>
      </c>
      <c r="AU711" s="205" t="s">
        <v>108</v>
      </c>
      <c r="AV711" s="13" t="s">
        <v>90</v>
      </c>
      <c r="AW711" s="13" t="s">
        <v>40</v>
      </c>
      <c r="AX711" s="13" t="s">
        <v>85</v>
      </c>
      <c r="AY711" s="205" t="s">
        <v>271</v>
      </c>
    </row>
    <row r="712" spans="2:51" s="10" customFormat="1" ht="28.9" customHeight="1">
      <c r="B712" s="174"/>
      <c r="C712" s="175"/>
      <c r="D712" s="175"/>
      <c r="E712" s="176" t="s">
        <v>22</v>
      </c>
      <c r="F712" s="281" t="s">
        <v>1339</v>
      </c>
      <c r="G712" s="282"/>
      <c r="H712" s="282"/>
      <c r="I712" s="282"/>
      <c r="J712" s="175"/>
      <c r="K712" s="177">
        <v>34.79</v>
      </c>
      <c r="L712" s="175"/>
      <c r="M712" s="175"/>
      <c r="N712" s="175"/>
      <c r="O712" s="175"/>
      <c r="P712" s="175"/>
      <c r="Q712" s="175"/>
      <c r="R712" s="178"/>
      <c r="T712" s="179"/>
      <c r="U712" s="175"/>
      <c r="V712" s="175"/>
      <c r="W712" s="175"/>
      <c r="X712" s="175"/>
      <c r="Y712" s="175"/>
      <c r="Z712" s="175"/>
      <c r="AA712" s="180"/>
      <c r="AT712" s="181" t="s">
        <v>279</v>
      </c>
      <c r="AU712" s="181" t="s">
        <v>108</v>
      </c>
      <c r="AV712" s="10" t="s">
        <v>108</v>
      </c>
      <c r="AW712" s="10" t="s">
        <v>40</v>
      </c>
      <c r="AX712" s="10" t="s">
        <v>85</v>
      </c>
      <c r="AY712" s="181" t="s">
        <v>271</v>
      </c>
    </row>
    <row r="713" spans="2:51" s="10" customFormat="1" ht="28.9" customHeight="1">
      <c r="B713" s="174"/>
      <c r="C713" s="175"/>
      <c r="D713" s="175"/>
      <c r="E713" s="176" t="s">
        <v>22</v>
      </c>
      <c r="F713" s="281" t="s">
        <v>1340</v>
      </c>
      <c r="G713" s="282"/>
      <c r="H713" s="282"/>
      <c r="I713" s="282"/>
      <c r="J713" s="175"/>
      <c r="K713" s="177">
        <v>72.953000000000003</v>
      </c>
      <c r="L713" s="175"/>
      <c r="M713" s="175"/>
      <c r="N713" s="175"/>
      <c r="O713" s="175"/>
      <c r="P713" s="175"/>
      <c r="Q713" s="175"/>
      <c r="R713" s="178"/>
      <c r="T713" s="179"/>
      <c r="U713" s="175"/>
      <c r="V713" s="175"/>
      <c r="W713" s="175"/>
      <c r="X713" s="175"/>
      <c r="Y713" s="175"/>
      <c r="Z713" s="175"/>
      <c r="AA713" s="180"/>
      <c r="AT713" s="181" t="s">
        <v>279</v>
      </c>
      <c r="AU713" s="181" t="s">
        <v>108</v>
      </c>
      <c r="AV713" s="10" t="s">
        <v>108</v>
      </c>
      <c r="AW713" s="10" t="s">
        <v>40</v>
      </c>
      <c r="AX713" s="10" t="s">
        <v>85</v>
      </c>
      <c r="AY713" s="181" t="s">
        <v>271</v>
      </c>
    </row>
    <row r="714" spans="2:51" s="13" customFormat="1" ht="20.45" customHeight="1">
      <c r="B714" s="198"/>
      <c r="C714" s="199"/>
      <c r="D714" s="199"/>
      <c r="E714" s="200" t="s">
        <v>22</v>
      </c>
      <c r="F714" s="279" t="s">
        <v>1341</v>
      </c>
      <c r="G714" s="280"/>
      <c r="H714" s="280"/>
      <c r="I714" s="280"/>
      <c r="J714" s="199"/>
      <c r="K714" s="201" t="s">
        <v>22</v>
      </c>
      <c r="L714" s="199"/>
      <c r="M714" s="199"/>
      <c r="N714" s="199"/>
      <c r="O714" s="199"/>
      <c r="P714" s="199"/>
      <c r="Q714" s="199"/>
      <c r="R714" s="202"/>
      <c r="T714" s="203"/>
      <c r="U714" s="199"/>
      <c r="V714" s="199"/>
      <c r="W714" s="199"/>
      <c r="X714" s="199"/>
      <c r="Y714" s="199"/>
      <c r="Z714" s="199"/>
      <c r="AA714" s="204"/>
      <c r="AT714" s="205" t="s">
        <v>279</v>
      </c>
      <c r="AU714" s="205" t="s">
        <v>108</v>
      </c>
      <c r="AV714" s="13" t="s">
        <v>90</v>
      </c>
      <c r="AW714" s="13" t="s">
        <v>40</v>
      </c>
      <c r="AX714" s="13" t="s">
        <v>85</v>
      </c>
      <c r="AY714" s="205" t="s">
        <v>271</v>
      </c>
    </row>
    <row r="715" spans="2:51" s="10" customFormat="1" ht="20.45" customHeight="1">
      <c r="B715" s="174"/>
      <c r="C715" s="175"/>
      <c r="D715" s="175"/>
      <c r="E715" s="176" t="s">
        <v>22</v>
      </c>
      <c r="F715" s="281" t="s">
        <v>1342</v>
      </c>
      <c r="G715" s="282"/>
      <c r="H715" s="282"/>
      <c r="I715" s="282"/>
      <c r="J715" s="175"/>
      <c r="K715" s="177">
        <v>336.75299999999999</v>
      </c>
      <c r="L715" s="175"/>
      <c r="M715" s="175"/>
      <c r="N715" s="175"/>
      <c r="O715" s="175"/>
      <c r="P715" s="175"/>
      <c r="Q715" s="175"/>
      <c r="R715" s="178"/>
      <c r="T715" s="179"/>
      <c r="U715" s="175"/>
      <c r="V715" s="175"/>
      <c r="W715" s="175"/>
      <c r="X715" s="175"/>
      <c r="Y715" s="175"/>
      <c r="Z715" s="175"/>
      <c r="AA715" s="180"/>
      <c r="AT715" s="181" t="s">
        <v>279</v>
      </c>
      <c r="AU715" s="181" t="s">
        <v>108</v>
      </c>
      <c r="AV715" s="10" t="s">
        <v>108</v>
      </c>
      <c r="AW715" s="10" t="s">
        <v>40</v>
      </c>
      <c r="AX715" s="10" t="s">
        <v>85</v>
      </c>
      <c r="AY715" s="181" t="s">
        <v>271</v>
      </c>
    </row>
    <row r="716" spans="2:51" s="13" customFormat="1" ht="20.45" customHeight="1">
      <c r="B716" s="198"/>
      <c r="C716" s="199"/>
      <c r="D716" s="199"/>
      <c r="E716" s="200" t="s">
        <v>22</v>
      </c>
      <c r="F716" s="279" t="s">
        <v>1343</v>
      </c>
      <c r="G716" s="280"/>
      <c r="H716" s="280"/>
      <c r="I716" s="280"/>
      <c r="J716" s="199"/>
      <c r="K716" s="201" t="s">
        <v>22</v>
      </c>
      <c r="L716" s="199"/>
      <c r="M716" s="199"/>
      <c r="N716" s="199"/>
      <c r="O716" s="199"/>
      <c r="P716" s="199"/>
      <c r="Q716" s="199"/>
      <c r="R716" s="202"/>
      <c r="T716" s="203"/>
      <c r="U716" s="199"/>
      <c r="V716" s="199"/>
      <c r="W716" s="199"/>
      <c r="X716" s="199"/>
      <c r="Y716" s="199"/>
      <c r="Z716" s="199"/>
      <c r="AA716" s="204"/>
      <c r="AT716" s="205" t="s">
        <v>279</v>
      </c>
      <c r="AU716" s="205" t="s">
        <v>108</v>
      </c>
      <c r="AV716" s="13" t="s">
        <v>90</v>
      </c>
      <c r="AW716" s="13" t="s">
        <v>40</v>
      </c>
      <c r="AX716" s="13" t="s">
        <v>85</v>
      </c>
      <c r="AY716" s="205" t="s">
        <v>271</v>
      </c>
    </row>
    <row r="717" spans="2:51" s="10" customFormat="1" ht="20.45" customHeight="1">
      <c r="B717" s="174"/>
      <c r="C717" s="175"/>
      <c r="D717" s="175"/>
      <c r="E717" s="176" t="s">
        <v>22</v>
      </c>
      <c r="F717" s="281" t="s">
        <v>1344</v>
      </c>
      <c r="G717" s="282"/>
      <c r="H717" s="282"/>
      <c r="I717" s="282"/>
      <c r="J717" s="175"/>
      <c r="K717" s="177">
        <v>424.30799999999999</v>
      </c>
      <c r="L717" s="175"/>
      <c r="M717" s="175"/>
      <c r="N717" s="175"/>
      <c r="O717" s="175"/>
      <c r="P717" s="175"/>
      <c r="Q717" s="175"/>
      <c r="R717" s="178"/>
      <c r="T717" s="179"/>
      <c r="U717" s="175"/>
      <c r="V717" s="175"/>
      <c r="W717" s="175"/>
      <c r="X717" s="175"/>
      <c r="Y717" s="175"/>
      <c r="Z717" s="175"/>
      <c r="AA717" s="180"/>
      <c r="AT717" s="181" t="s">
        <v>279</v>
      </c>
      <c r="AU717" s="181" t="s">
        <v>108</v>
      </c>
      <c r="AV717" s="10" t="s">
        <v>108</v>
      </c>
      <c r="AW717" s="10" t="s">
        <v>40</v>
      </c>
      <c r="AX717" s="10" t="s">
        <v>85</v>
      </c>
      <c r="AY717" s="181" t="s">
        <v>271</v>
      </c>
    </row>
    <row r="718" spans="2:51" s="13" customFormat="1" ht="20.45" customHeight="1">
      <c r="B718" s="198"/>
      <c r="C718" s="199"/>
      <c r="D718" s="199"/>
      <c r="E718" s="200" t="s">
        <v>22</v>
      </c>
      <c r="F718" s="279" t="s">
        <v>1345</v>
      </c>
      <c r="G718" s="280"/>
      <c r="H718" s="280"/>
      <c r="I718" s="280"/>
      <c r="J718" s="199"/>
      <c r="K718" s="201" t="s">
        <v>22</v>
      </c>
      <c r="L718" s="199"/>
      <c r="M718" s="199"/>
      <c r="N718" s="199"/>
      <c r="O718" s="199"/>
      <c r="P718" s="199"/>
      <c r="Q718" s="199"/>
      <c r="R718" s="202"/>
      <c r="T718" s="203"/>
      <c r="U718" s="199"/>
      <c r="V718" s="199"/>
      <c r="W718" s="199"/>
      <c r="X718" s="199"/>
      <c r="Y718" s="199"/>
      <c r="Z718" s="199"/>
      <c r="AA718" s="204"/>
      <c r="AT718" s="205" t="s">
        <v>279</v>
      </c>
      <c r="AU718" s="205" t="s">
        <v>108</v>
      </c>
      <c r="AV718" s="13" t="s">
        <v>90</v>
      </c>
      <c r="AW718" s="13" t="s">
        <v>40</v>
      </c>
      <c r="AX718" s="13" t="s">
        <v>85</v>
      </c>
      <c r="AY718" s="205" t="s">
        <v>271</v>
      </c>
    </row>
    <row r="719" spans="2:51" s="10" customFormat="1" ht="20.45" customHeight="1">
      <c r="B719" s="174"/>
      <c r="C719" s="175"/>
      <c r="D719" s="175"/>
      <c r="E719" s="176" t="s">
        <v>22</v>
      </c>
      <c r="F719" s="281" t="s">
        <v>1346</v>
      </c>
      <c r="G719" s="282"/>
      <c r="H719" s="282"/>
      <c r="I719" s="282"/>
      <c r="J719" s="175"/>
      <c r="K719" s="177">
        <v>347.67099999999999</v>
      </c>
      <c r="L719" s="175"/>
      <c r="M719" s="175"/>
      <c r="N719" s="175"/>
      <c r="O719" s="175"/>
      <c r="P719" s="175"/>
      <c r="Q719" s="175"/>
      <c r="R719" s="178"/>
      <c r="T719" s="179"/>
      <c r="U719" s="175"/>
      <c r="V719" s="175"/>
      <c r="W719" s="175"/>
      <c r="X719" s="175"/>
      <c r="Y719" s="175"/>
      <c r="Z719" s="175"/>
      <c r="AA719" s="180"/>
      <c r="AT719" s="181" t="s">
        <v>279</v>
      </c>
      <c r="AU719" s="181" t="s">
        <v>108</v>
      </c>
      <c r="AV719" s="10" t="s">
        <v>108</v>
      </c>
      <c r="AW719" s="10" t="s">
        <v>40</v>
      </c>
      <c r="AX719" s="10" t="s">
        <v>85</v>
      </c>
      <c r="AY719" s="181" t="s">
        <v>271</v>
      </c>
    </row>
    <row r="720" spans="2:51" s="13" customFormat="1" ht="28.9" customHeight="1">
      <c r="B720" s="198"/>
      <c r="C720" s="199"/>
      <c r="D720" s="199"/>
      <c r="E720" s="200" t="s">
        <v>22</v>
      </c>
      <c r="F720" s="279" t="s">
        <v>1347</v>
      </c>
      <c r="G720" s="280"/>
      <c r="H720" s="280"/>
      <c r="I720" s="280"/>
      <c r="J720" s="199"/>
      <c r="K720" s="201" t="s">
        <v>22</v>
      </c>
      <c r="L720" s="199"/>
      <c r="M720" s="199"/>
      <c r="N720" s="199"/>
      <c r="O720" s="199"/>
      <c r="P720" s="199"/>
      <c r="Q720" s="199"/>
      <c r="R720" s="202"/>
      <c r="T720" s="203"/>
      <c r="U720" s="199"/>
      <c r="V720" s="199"/>
      <c r="W720" s="199"/>
      <c r="X720" s="199"/>
      <c r="Y720" s="199"/>
      <c r="Z720" s="199"/>
      <c r="AA720" s="204"/>
      <c r="AT720" s="205" t="s">
        <v>279</v>
      </c>
      <c r="AU720" s="205" t="s">
        <v>108</v>
      </c>
      <c r="AV720" s="13" t="s">
        <v>90</v>
      </c>
      <c r="AW720" s="13" t="s">
        <v>40</v>
      </c>
      <c r="AX720" s="13" t="s">
        <v>85</v>
      </c>
      <c r="AY720" s="205" t="s">
        <v>271</v>
      </c>
    </row>
    <row r="721" spans="2:65" s="10" customFormat="1" ht="20.45" customHeight="1">
      <c r="B721" s="174"/>
      <c r="C721" s="175"/>
      <c r="D721" s="175"/>
      <c r="E721" s="176" t="s">
        <v>22</v>
      </c>
      <c r="F721" s="281" t="s">
        <v>1348</v>
      </c>
      <c r="G721" s="282"/>
      <c r="H721" s="282"/>
      <c r="I721" s="282"/>
      <c r="J721" s="175"/>
      <c r="K721" s="177">
        <v>87.33</v>
      </c>
      <c r="L721" s="175"/>
      <c r="M721" s="175"/>
      <c r="N721" s="175"/>
      <c r="O721" s="175"/>
      <c r="P721" s="175"/>
      <c r="Q721" s="175"/>
      <c r="R721" s="178"/>
      <c r="T721" s="179"/>
      <c r="U721" s="175"/>
      <c r="V721" s="175"/>
      <c r="W721" s="175"/>
      <c r="X721" s="175"/>
      <c r="Y721" s="175"/>
      <c r="Z721" s="175"/>
      <c r="AA721" s="180"/>
      <c r="AT721" s="181" t="s">
        <v>279</v>
      </c>
      <c r="AU721" s="181" t="s">
        <v>108</v>
      </c>
      <c r="AV721" s="10" t="s">
        <v>108</v>
      </c>
      <c r="AW721" s="10" t="s">
        <v>40</v>
      </c>
      <c r="AX721" s="10" t="s">
        <v>85</v>
      </c>
      <c r="AY721" s="181" t="s">
        <v>271</v>
      </c>
    </row>
    <row r="722" spans="2:65" s="10" customFormat="1" ht="20.45" customHeight="1">
      <c r="B722" s="174"/>
      <c r="C722" s="175"/>
      <c r="D722" s="175"/>
      <c r="E722" s="176" t="s">
        <v>22</v>
      </c>
      <c r="F722" s="281" t="s">
        <v>1349</v>
      </c>
      <c r="G722" s="282"/>
      <c r="H722" s="282"/>
      <c r="I722" s="282"/>
      <c r="J722" s="175"/>
      <c r="K722" s="177">
        <v>7.1</v>
      </c>
      <c r="L722" s="175"/>
      <c r="M722" s="175"/>
      <c r="N722" s="175"/>
      <c r="O722" s="175"/>
      <c r="P722" s="175"/>
      <c r="Q722" s="175"/>
      <c r="R722" s="178"/>
      <c r="T722" s="179"/>
      <c r="U722" s="175"/>
      <c r="V722" s="175"/>
      <c r="W722" s="175"/>
      <c r="X722" s="175"/>
      <c r="Y722" s="175"/>
      <c r="Z722" s="175"/>
      <c r="AA722" s="180"/>
      <c r="AT722" s="181" t="s">
        <v>279</v>
      </c>
      <c r="AU722" s="181" t="s">
        <v>108</v>
      </c>
      <c r="AV722" s="10" t="s">
        <v>108</v>
      </c>
      <c r="AW722" s="10" t="s">
        <v>40</v>
      </c>
      <c r="AX722" s="10" t="s">
        <v>85</v>
      </c>
      <c r="AY722" s="181" t="s">
        <v>271</v>
      </c>
    </row>
    <row r="723" spans="2:65" s="12" customFormat="1" ht="20.45" customHeight="1">
      <c r="B723" s="190"/>
      <c r="C723" s="191"/>
      <c r="D723" s="191"/>
      <c r="E723" s="192" t="s">
        <v>157</v>
      </c>
      <c r="F723" s="293" t="s">
        <v>283</v>
      </c>
      <c r="G723" s="294"/>
      <c r="H723" s="294"/>
      <c r="I723" s="294"/>
      <c r="J723" s="191"/>
      <c r="K723" s="193">
        <v>1310.905</v>
      </c>
      <c r="L723" s="191"/>
      <c r="M723" s="191"/>
      <c r="N723" s="191"/>
      <c r="O723" s="191"/>
      <c r="P723" s="191"/>
      <c r="Q723" s="191"/>
      <c r="R723" s="194"/>
      <c r="T723" s="195"/>
      <c r="U723" s="191"/>
      <c r="V723" s="191"/>
      <c r="W723" s="191"/>
      <c r="X723" s="191"/>
      <c r="Y723" s="191"/>
      <c r="Z723" s="191"/>
      <c r="AA723" s="196"/>
      <c r="AT723" s="197" t="s">
        <v>279</v>
      </c>
      <c r="AU723" s="197" t="s">
        <v>108</v>
      </c>
      <c r="AV723" s="12" t="s">
        <v>276</v>
      </c>
      <c r="AW723" s="12" t="s">
        <v>40</v>
      </c>
      <c r="AX723" s="12" t="s">
        <v>90</v>
      </c>
      <c r="AY723" s="197" t="s">
        <v>271</v>
      </c>
    </row>
    <row r="724" spans="2:65" s="1" customFormat="1" ht="20.45" customHeight="1">
      <c r="B724" s="38"/>
      <c r="C724" s="206" t="s">
        <v>1350</v>
      </c>
      <c r="D724" s="206" t="s">
        <v>381</v>
      </c>
      <c r="E724" s="207" t="s">
        <v>1351</v>
      </c>
      <c r="F724" s="289" t="s">
        <v>1352</v>
      </c>
      <c r="G724" s="289"/>
      <c r="H724" s="289"/>
      <c r="I724" s="289"/>
      <c r="J724" s="208" t="s">
        <v>446</v>
      </c>
      <c r="K724" s="209">
        <v>1415.777</v>
      </c>
      <c r="L724" s="290">
        <v>0</v>
      </c>
      <c r="M724" s="291"/>
      <c r="N724" s="292">
        <f>ROUND(L724*K724,1)</f>
        <v>0</v>
      </c>
      <c r="O724" s="273"/>
      <c r="P724" s="273"/>
      <c r="Q724" s="273"/>
      <c r="R724" s="40"/>
      <c r="T724" s="171" t="s">
        <v>22</v>
      </c>
      <c r="U724" s="47" t="s">
        <v>50</v>
      </c>
      <c r="V724" s="39"/>
      <c r="W724" s="172">
        <f>V724*K724</f>
        <v>0</v>
      </c>
      <c r="X724" s="172">
        <v>1E-3</v>
      </c>
      <c r="Y724" s="172">
        <f>X724*K724</f>
        <v>1.4157770000000001</v>
      </c>
      <c r="Z724" s="172">
        <v>0</v>
      </c>
      <c r="AA724" s="173">
        <f>Z724*K724</f>
        <v>0</v>
      </c>
      <c r="AR724" s="21" t="s">
        <v>426</v>
      </c>
      <c r="AT724" s="21" t="s">
        <v>381</v>
      </c>
      <c r="AU724" s="21" t="s">
        <v>108</v>
      </c>
      <c r="AY724" s="21" t="s">
        <v>271</v>
      </c>
      <c r="BE724" s="108">
        <f>IF(U724="základní",N724,0)</f>
        <v>0</v>
      </c>
      <c r="BF724" s="108">
        <f>IF(U724="snížená",N724,0)</f>
        <v>0</v>
      </c>
      <c r="BG724" s="108">
        <f>IF(U724="zákl. přenesená",N724,0)</f>
        <v>0</v>
      </c>
      <c r="BH724" s="108">
        <f>IF(U724="sníž. přenesená",N724,0)</f>
        <v>0</v>
      </c>
      <c r="BI724" s="108">
        <f>IF(U724="nulová",N724,0)</f>
        <v>0</v>
      </c>
      <c r="BJ724" s="21" t="s">
        <v>90</v>
      </c>
      <c r="BK724" s="108">
        <f>ROUND(L724*K724,1)</f>
        <v>0</v>
      </c>
      <c r="BL724" s="21" t="s">
        <v>357</v>
      </c>
      <c r="BM724" s="21" t="s">
        <v>1353</v>
      </c>
    </row>
    <row r="725" spans="2:65" s="10" customFormat="1" ht="20.45" customHeight="1">
      <c r="B725" s="174"/>
      <c r="C725" s="175"/>
      <c r="D725" s="175"/>
      <c r="E725" s="176" t="s">
        <v>22</v>
      </c>
      <c r="F725" s="287" t="s">
        <v>1354</v>
      </c>
      <c r="G725" s="288"/>
      <c r="H725" s="288"/>
      <c r="I725" s="288"/>
      <c r="J725" s="175"/>
      <c r="K725" s="177">
        <v>1415.777</v>
      </c>
      <c r="L725" s="175"/>
      <c r="M725" s="175"/>
      <c r="N725" s="175"/>
      <c r="O725" s="175"/>
      <c r="P725" s="175"/>
      <c r="Q725" s="175"/>
      <c r="R725" s="178"/>
      <c r="T725" s="179"/>
      <c r="U725" s="175"/>
      <c r="V725" s="175"/>
      <c r="W725" s="175"/>
      <c r="X725" s="175"/>
      <c r="Y725" s="175"/>
      <c r="Z725" s="175"/>
      <c r="AA725" s="180"/>
      <c r="AT725" s="181" t="s">
        <v>279</v>
      </c>
      <c r="AU725" s="181" t="s">
        <v>108</v>
      </c>
      <c r="AV725" s="10" t="s">
        <v>108</v>
      </c>
      <c r="AW725" s="10" t="s">
        <v>40</v>
      </c>
      <c r="AX725" s="10" t="s">
        <v>90</v>
      </c>
      <c r="AY725" s="181" t="s">
        <v>271</v>
      </c>
    </row>
    <row r="726" spans="2:65" s="1" customFormat="1" ht="40.15" customHeight="1">
      <c r="B726" s="38"/>
      <c r="C726" s="167" t="s">
        <v>1355</v>
      </c>
      <c r="D726" s="167" t="s">
        <v>272</v>
      </c>
      <c r="E726" s="168" t="s">
        <v>1356</v>
      </c>
      <c r="F726" s="283" t="s">
        <v>1357</v>
      </c>
      <c r="G726" s="283"/>
      <c r="H726" s="283"/>
      <c r="I726" s="283"/>
      <c r="J726" s="169" t="s">
        <v>308</v>
      </c>
      <c r="K726" s="170">
        <v>103.899</v>
      </c>
      <c r="L726" s="272">
        <v>0</v>
      </c>
      <c r="M726" s="284"/>
      <c r="N726" s="273">
        <f>ROUND(L726*K726,1)</f>
        <v>0</v>
      </c>
      <c r="O726" s="273"/>
      <c r="P726" s="273"/>
      <c r="Q726" s="273"/>
      <c r="R726" s="40"/>
      <c r="T726" s="171" t="s">
        <v>22</v>
      </c>
      <c r="U726" s="47" t="s">
        <v>50</v>
      </c>
      <c r="V726" s="39"/>
      <c r="W726" s="172">
        <f>V726*K726</f>
        <v>0</v>
      </c>
      <c r="X726" s="172">
        <v>0</v>
      </c>
      <c r="Y726" s="172">
        <f>X726*K726</f>
        <v>0</v>
      </c>
      <c r="Z726" s="172">
        <v>1.6E-2</v>
      </c>
      <c r="AA726" s="173">
        <f>Z726*K726</f>
        <v>1.6623840000000001</v>
      </c>
      <c r="AR726" s="21" t="s">
        <v>357</v>
      </c>
      <c r="AT726" s="21" t="s">
        <v>272</v>
      </c>
      <c r="AU726" s="21" t="s">
        <v>108</v>
      </c>
      <c r="AY726" s="21" t="s">
        <v>271</v>
      </c>
      <c r="BE726" s="108">
        <f>IF(U726="základní",N726,0)</f>
        <v>0</v>
      </c>
      <c r="BF726" s="108">
        <f>IF(U726="snížená",N726,0)</f>
        <v>0</v>
      </c>
      <c r="BG726" s="108">
        <f>IF(U726="zákl. přenesená",N726,0)</f>
        <v>0</v>
      </c>
      <c r="BH726" s="108">
        <f>IF(U726="sníž. přenesená",N726,0)</f>
        <v>0</v>
      </c>
      <c r="BI726" s="108">
        <f>IF(U726="nulová",N726,0)</f>
        <v>0</v>
      </c>
      <c r="BJ726" s="21" t="s">
        <v>90</v>
      </c>
      <c r="BK726" s="108">
        <f>ROUND(L726*K726,1)</f>
        <v>0</v>
      </c>
      <c r="BL726" s="21" t="s">
        <v>357</v>
      </c>
      <c r="BM726" s="21" t="s">
        <v>1358</v>
      </c>
    </row>
    <row r="727" spans="2:65" s="10" customFormat="1" ht="28.9" customHeight="1">
      <c r="B727" s="174"/>
      <c r="C727" s="175"/>
      <c r="D727" s="175"/>
      <c r="E727" s="176" t="s">
        <v>22</v>
      </c>
      <c r="F727" s="287" t="s">
        <v>1359</v>
      </c>
      <c r="G727" s="288"/>
      <c r="H727" s="288"/>
      <c r="I727" s="288"/>
      <c r="J727" s="175"/>
      <c r="K727" s="177">
        <v>111.8</v>
      </c>
      <c r="L727" s="175"/>
      <c r="M727" s="175"/>
      <c r="N727" s="175"/>
      <c r="O727" s="175"/>
      <c r="P727" s="175"/>
      <c r="Q727" s="175"/>
      <c r="R727" s="178"/>
      <c r="T727" s="179"/>
      <c r="U727" s="175"/>
      <c r="V727" s="175"/>
      <c r="W727" s="175"/>
      <c r="X727" s="175"/>
      <c r="Y727" s="175"/>
      <c r="Z727" s="175"/>
      <c r="AA727" s="180"/>
      <c r="AT727" s="181" t="s">
        <v>279</v>
      </c>
      <c r="AU727" s="181" t="s">
        <v>108</v>
      </c>
      <c r="AV727" s="10" t="s">
        <v>108</v>
      </c>
      <c r="AW727" s="10" t="s">
        <v>40</v>
      </c>
      <c r="AX727" s="10" t="s">
        <v>85</v>
      </c>
      <c r="AY727" s="181" t="s">
        <v>271</v>
      </c>
    </row>
    <row r="728" spans="2:65" s="10" customFormat="1" ht="20.45" customHeight="1">
      <c r="B728" s="174"/>
      <c r="C728" s="175"/>
      <c r="D728" s="175"/>
      <c r="E728" s="176" t="s">
        <v>22</v>
      </c>
      <c r="F728" s="281" t="s">
        <v>1360</v>
      </c>
      <c r="G728" s="282"/>
      <c r="H728" s="282"/>
      <c r="I728" s="282"/>
      <c r="J728" s="175"/>
      <c r="K728" s="177">
        <v>-7.9009999999999998</v>
      </c>
      <c r="L728" s="175"/>
      <c r="M728" s="175"/>
      <c r="N728" s="175"/>
      <c r="O728" s="175"/>
      <c r="P728" s="175"/>
      <c r="Q728" s="175"/>
      <c r="R728" s="178"/>
      <c r="T728" s="179"/>
      <c r="U728" s="175"/>
      <c r="V728" s="175"/>
      <c r="W728" s="175"/>
      <c r="X728" s="175"/>
      <c r="Y728" s="175"/>
      <c r="Z728" s="175"/>
      <c r="AA728" s="180"/>
      <c r="AT728" s="181" t="s">
        <v>279</v>
      </c>
      <c r="AU728" s="181" t="s">
        <v>108</v>
      </c>
      <c r="AV728" s="10" t="s">
        <v>108</v>
      </c>
      <c r="AW728" s="10" t="s">
        <v>40</v>
      </c>
      <c r="AX728" s="10" t="s">
        <v>85</v>
      </c>
      <c r="AY728" s="181" t="s">
        <v>271</v>
      </c>
    </row>
    <row r="729" spans="2:65" s="12" customFormat="1" ht="20.45" customHeight="1">
      <c r="B729" s="190"/>
      <c r="C729" s="191"/>
      <c r="D729" s="191"/>
      <c r="E729" s="192" t="s">
        <v>112</v>
      </c>
      <c r="F729" s="293" t="s">
        <v>283</v>
      </c>
      <c r="G729" s="294"/>
      <c r="H729" s="294"/>
      <c r="I729" s="294"/>
      <c r="J729" s="191"/>
      <c r="K729" s="193">
        <v>103.899</v>
      </c>
      <c r="L729" s="191"/>
      <c r="M729" s="191"/>
      <c r="N729" s="191"/>
      <c r="O729" s="191"/>
      <c r="P729" s="191"/>
      <c r="Q729" s="191"/>
      <c r="R729" s="194"/>
      <c r="T729" s="195"/>
      <c r="U729" s="191"/>
      <c r="V729" s="191"/>
      <c r="W729" s="191"/>
      <c r="X729" s="191"/>
      <c r="Y729" s="191"/>
      <c r="Z729" s="191"/>
      <c r="AA729" s="196"/>
      <c r="AT729" s="197" t="s">
        <v>279</v>
      </c>
      <c r="AU729" s="197" t="s">
        <v>108</v>
      </c>
      <c r="AV729" s="12" t="s">
        <v>276</v>
      </c>
      <c r="AW729" s="12" t="s">
        <v>40</v>
      </c>
      <c r="AX729" s="12" t="s">
        <v>90</v>
      </c>
      <c r="AY729" s="197" t="s">
        <v>271</v>
      </c>
    </row>
    <row r="730" spans="2:65" s="1" customFormat="1" ht="40.15" customHeight="1">
      <c r="B730" s="38"/>
      <c r="C730" s="167" t="s">
        <v>1361</v>
      </c>
      <c r="D730" s="167" t="s">
        <v>272</v>
      </c>
      <c r="E730" s="168" t="s">
        <v>1362</v>
      </c>
      <c r="F730" s="283" t="s">
        <v>1363</v>
      </c>
      <c r="G730" s="283"/>
      <c r="H730" s="283"/>
      <c r="I730" s="283"/>
      <c r="J730" s="169" t="s">
        <v>308</v>
      </c>
      <c r="K730" s="170">
        <v>7.9009999999999998</v>
      </c>
      <c r="L730" s="272">
        <v>0</v>
      </c>
      <c r="M730" s="284"/>
      <c r="N730" s="273">
        <f>ROUND(L730*K730,1)</f>
        <v>0</v>
      </c>
      <c r="O730" s="273"/>
      <c r="P730" s="273"/>
      <c r="Q730" s="273"/>
      <c r="R730" s="40"/>
      <c r="T730" s="171" t="s">
        <v>22</v>
      </c>
      <c r="U730" s="47" t="s">
        <v>50</v>
      </c>
      <c r="V730" s="39"/>
      <c r="W730" s="172">
        <f>V730*K730</f>
        <v>0</v>
      </c>
      <c r="X730" s="172">
        <v>0</v>
      </c>
      <c r="Y730" s="172">
        <f>X730*K730</f>
        <v>0</v>
      </c>
      <c r="Z730" s="172">
        <v>1.6E-2</v>
      </c>
      <c r="AA730" s="173">
        <f>Z730*K730</f>
        <v>0.126416</v>
      </c>
      <c r="AR730" s="21" t="s">
        <v>357</v>
      </c>
      <c r="AT730" s="21" t="s">
        <v>272</v>
      </c>
      <c r="AU730" s="21" t="s">
        <v>108</v>
      </c>
      <c r="AY730" s="21" t="s">
        <v>271</v>
      </c>
      <c r="BE730" s="108">
        <f>IF(U730="základní",N730,0)</f>
        <v>0</v>
      </c>
      <c r="BF730" s="108">
        <f>IF(U730="snížená",N730,0)</f>
        <v>0</v>
      </c>
      <c r="BG730" s="108">
        <f>IF(U730="zákl. přenesená",N730,0)</f>
        <v>0</v>
      </c>
      <c r="BH730" s="108">
        <f>IF(U730="sníž. přenesená",N730,0)</f>
        <v>0</v>
      </c>
      <c r="BI730" s="108">
        <f>IF(U730="nulová",N730,0)</f>
        <v>0</v>
      </c>
      <c r="BJ730" s="21" t="s">
        <v>90</v>
      </c>
      <c r="BK730" s="108">
        <f>ROUND(L730*K730,1)</f>
        <v>0</v>
      </c>
      <c r="BL730" s="21" t="s">
        <v>357</v>
      </c>
      <c r="BM730" s="21" t="s">
        <v>1364</v>
      </c>
    </row>
    <row r="731" spans="2:65" s="13" customFormat="1" ht="20.45" customHeight="1">
      <c r="B731" s="198"/>
      <c r="C731" s="199"/>
      <c r="D731" s="199"/>
      <c r="E731" s="200" t="s">
        <v>22</v>
      </c>
      <c r="F731" s="285" t="s">
        <v>1365</v>
      </c>
      <c r="G731" s="286"/>
      <c r="H731" s="286"/>
      <c r="I731" s="286"/>
      <c r="J731" s="199"/>
      <c r="K731" s="201" t="s">
        <v>22</v>
      </c>
      <c r="L731" s="199"/>
      <c r="M731" s="199"/>
      <c r="N731" s="199"/>
      <c r="O731" s="199"/>
      <c r="P731" s="199"/>
      <c r="Q731" s="199"/>
      <c r="R731" s="202"/>
      <c r="T731" s="203"/>
      <c r="U731" s="199"/>
      <c r="V731" s="199"/>
      <c r="W731" s="199"/>
      <c r="X731" s="199"/>
      <c r="Y731" s="199"/>
      <c r="Z731" s="199"/>
      <c r="AA731" s="204"/>
      <c r="AT731" s="205" t="s">
        <v>279</v>
      </c>
      <c r="AU731" s="205" t="s">
        <v>108</v>
      </c>
      <c r="AV731" s="13" t="s">
        <v>90</v>
      </c>
      <c r="AW731" s="13" t="s">
        <v>40</v>
      </c>
      <c r="AX731" s="13" t="s">
        <v>85</v>
      </c>
      <c r="AY731" s="205" t="s">
        <v>271</v>
      </c>
    </row>
    <row r="732" spans="2:65" s="10" customFormat="1" ht="20.45" customHeight="1">
      <c r="B732" s="174"/>
      <c r="C732" s="175"/>
      <c r="D732" s="175"/>
      <c r="E732" s="176" t="s">
        <v>114</v>
      </c>
      <c r="F732" s="281" t="s">
        <v>1366</v>
      </c>
      <c r="G732" s="282"/>
      <c r="H732" s="282"/>
      <c r="I732" s="282"/>
      <c r="J732" s="175"/>
      <c r="K732" s="177">
        <v>7.9009999999999998</v>
      </c>
      <c r="L732" s="175"/>
      <c r="M732" s="175"/>
      <c r="N732" s="175"/>
      <c r="O732" s="175"/>
      <c r="P732" s="175"/>
      <c r="Q732" s="175"/>
      <c r="R732" s="178"/>
      <c r="T732" s="179"/>
      <c r="U732" s="175"/>
      <c r="V732" s="175"/>
      <c r="W732" s="175"/>
      <c r="X732" s="175"/>
      <c r="Y732" s="175"/>
      <c r="Z732" s="175"/>
      <c r="AA732" s="180"/>
      <c r="AT732" s="181" t="s">
        <v>279</v>
      </c>
      <c r="AU732" s="181" t="s">
        <v>108</v>
      </c>
      <c r="AV732" s="10" t="s">
        <v>108</v>
      </c>
      <c r="AW732" s="10" t="s">
        <v>40</v>
      </c>
      <c r="AX732" s="10" t="s">
        <v>90</v>
      </c>
      <c r="AY732" s="181" t="s">
        <v>271</v>
      </c>
    </row>
    <row r="733" spans="2:65" s="1" customFormat="1" ht="28.9" customHeight="1">
      <c r="B733" s="38"/>
      <c r="C733" s="167" t="s">
        <v>1367</v>
      </c>
      <c r="D733" s="167" t="s">
        <v>272</v>
      </c>
      <c r="E733" s="168" t="s">
        <v>1368</v>
      </c>
      <c r="F733" s="283" t="s">
        <v>1369</v>
      </c>
      <c r="G733" s="283"/>
      <c r="H733" s="283"/>
      <c r="I733" s="283"/>
      <c r="J733" s="169" t="s">
        <v>308</v>
      </c>
      <c r="K733" s="170">
        <v>19.399999999999999</v>
      </c>
      <c r="L733" s="272">
        <v>0</v>
      </c>
      <c r="M733" s="284"/>
      <c r="N733" s="273">
        <f>ROUND(L733*K733,1)</f>
        <v>0</v>
      </c>
      <c r="O733" s="273"/>
      <c r="P733" s="273"/>
      <c r="Q733" s="273"/>
      <c r="R733" s="40"/>
      <c r="T733" s="171" t="s">
        <v>22</v>
      </c>
      <c r="U733" s="47" t="s">
        <v>50</v>
      </c>
      <c r="V733" s="39"/>
      <c r="W733" s="172">
        <f>V733*K733</f>
        <v>0</v>
      </c>
      <c r="X733" s="172">
        <v>0</v>
      </c>
      <c r="Y733" s="172">
        <f>X733*K733</f>
        <v>0</v>
      </c>
      <c r="Z733" s="172">
        <v>0</v>
      </c>
      <c r="AA733" s="173">
        <f>Z733*K733</f>
        <v>0</v>
      </c>
      <c r="AR733" s="21" t="s">
        <v>357</v>
      </c>
      <c r="AT733" s="21" t="s">
        <v>272</v>
      </c>
      <c r="AU733" s="21" t="s">
        <v>108</v>
      </c>
      <c r="AY733" s="21" t="s">
        <v>271</v>
      </c>
      <c r="BE733" s="108">
        <f>IF(U733="základní",N733,0)</f>
        <v>0</v>
      </c>
      <c r="BF733" s="108">
        <f>IF(U733="snížená",N733,0)</f>
        <v>0</v>
      </c>
      <c r="BG733" s="108">
        <f>IF(U733="zákl. přenesená",N733,0)</f>
        <v>0</v>
      </c>
      <c r="BH733" s="108">
        <f>IF(U733="sníž. přenesená",N733,0)</f>
        <v>0</v>
      </c>
      <c r="BI733" s="108">
        <f>IF(U733="nulová",N733,0)</f>
        <v>0</v>
      </c>
      <c r="BJ733" s="21" t="s">
        <v>90</v>
      </c>
      <c r="BK733" s="108">
        <f>ROUND(L733*K733,1)</f>
        <v>0</v>
      </c>
      <c r="BL733" s="21" t="s">
        <v>357</v>
      </c>
      <c r="BM733" s="21" t="s">
        <v>1370</v>
      </c>
    </row>
    <row r="734" spans="2:65" s="10" customFormat="1" ht="28.9" customHeight="1">
      <c r="B734" s="174"/>
      <c r="C734" s="175"/>
      <c r="D734" s="175"/>
      <c r="E734" s="176" t="s">
        <v>145</v>
      </c>
      <c r="F734" s="287" t="s">
        <v>1371</v>
      </c>
      <c r="G734" s="288"/>
      <c r="H734" s="288"/>
      <c r="I734" s="288"/>
      <c r="J734" s="175"/>
      <c r="K734" s="177">
        <v>19.399999999999999</v>
      </c>
      <c r="L734" s="175"/>
      <c r="M734" s="175"/>
      <c r="N734" s="175"/>
      <c r="O734" s="175"/>
      <c r="P734" s="175"/>
      <c r="Q734" s="175"/>
      <c r="R734" s="178"/>
      <c r="T734" s="179"/>
      <c r="U734" s="175"/>
      <c r="V734" s="175"/>
      <c r="W734" s="175"/>
      <c r="X734" s="175"/>
      <c r="Y734" s="175"/>
      <c r="Z734" s="175"/>
      <c r="AA734" s="180"/>
      <c r="AT734" s="181" t="s">
        <v>279</v>
      </c>
      <c r="AU734" s="181" t="s">
        <v>108</v>
      </c>
      <c r="AV734" s="10" t="s">
        <v>108</v>
      </c>
      <c r="AW734" s="10" t="s">
        <v>40</v>
      </c>
      <c r="AX734" s="10" t="s">
        <v>90</v>
      </c>
      <c r="AY734" s="181" t="s">
        <v>271</v>
      </c>
    </row>
    <row r="735" spans="2:65" s="1" customFormat="1" ht="28.9" customHeight="1">
      <c r="B735" s="38"/>
      <c r="C735" s="206" t="s">
        <v>1372</v>
      </c>
      <c r="D735" s="206" t="s">
        <v>381</v>
      </c>
      <c r="E735" s="207" t="s">
        <v>1373</v>
      </c>
      <c r="F735" s="289" t="s">
        <v>1374</v>
      </c>
      <c r="G735" s="289"/>
      <c r="H735" s="289"/>
      <c r="I735" s="289"/>
      <c r="J735" s="208" t="s">
        <v>308</v>
      </c>
      <c r="K735" s="209">
        <v>19.399999999999999</v>
      </c>
      <c r="L735" s="290">
        <v>0</v>
      </c>
      <c r="M735" s="291"/>
      <c r="N735" s="292">
        <f>ROUND(L735*K735,1)</f>
        <v>0</v>
      </c>
      <c r="O735" s="273"/>
      <c r="P735" s="273"/>
      <c r="Q735" s="273"/>
      <c r="R735" s="40"/>
      <c r="T735" s="171" t="s">
        <v>22</v>
      </c>
      <c r="U735" s="47" t="s">
        <v>50</v>
      </c>
      <c r="V735" s="39"/>
      <c r="W735" s="172">
        <f>V735*K735</f>
        <v>0</v>
      </c>
      <c r="X735" s="172">
        <v>4.0000000000000001E-3</v>
      </c>
      <c r="Y735" s="172">
        <f>X735*K735</f>
        <v>7.7600000000000002E-2</v>
      </c>
      <c r="Z735" s="172">
        <v>0</v>
      </c>
      <c r="AA735" s="173">
        <f>Z735*K735</f>
        <v>0</v>
      </c>
      <c r="AR735" s="21" t="s">
        <v>426</v>
      </c>
      <c r="AT735" s="21" t="s">
        <v>381</v>
      </c>
      <c r="AU735" s="21" t="s">
        <v>108</v>
      </c>
      <c r="AY735" s="21" t="s">
        <v>271</v>
      </c>
      <c r="BE735" s="108">
        <f>IF(U735="základní",N735,0)</f>
        <v>0</v>
      </c>
      <c r="BF735" s="108">
        <f>IF(U735="snížená",N735,0)</f>
        <v>0</v>
      </c>
      <c r="BG735" s="108">
        <f>IF(U735="zákl. přenesená",N735,0)</f>
        <v>0</v>
      </c>
      <c r="BH735" s="108">
        <f>IF(U735="sníž. přenesená",N735,0)</f>
        <v>0</v>
      </c>
      <c r="BI735" s="108">
        <f>IF(U735="nulová",N735,0)</f>
        <v>0</v>
      </c>
      <c r="BJ735" s="21" t="s">
        <v>90</v>
      </c>
      <c r="BK735" s="108">
        <f>ROUND(L735*K735,1)</f>
        <v>0</v>
      </c>
      <c r="BL735" s="21" t="s">
        <v>357</v>
      </c>
      <c r="BM735" s="21" t="s">
        <v>1375</v>
      </c>
    </row>
    <row r="736" spans="2:65" s="10" customFormat="1" ht="20.45" customHeight="1">
      <c r="B736" s="174"/>
      <c r="C736" s="175"/>
      <c r="D736" s="175"/>
      <c r="E736" s="176" t="s">
        <v>22</v>
      </c>
      <c r="F736" s="287" t="s">
        <v>1376</v>
      </c>
      <c r="G736" s="288"/>
      <c r="H736" s="288"/>
      <c r="I736" s="288"/>
      <c r="J736" s="175"/>
      <c r="K736" s="177">
        <v>19.399999999999999</v>
      </c>
      <c r="L736" s="175"/>
      <c r="M736" s="175"/>
      <c r="N736" s="175"/>
      <c r="O736" s="175"/>
      <c r="P736" s="175"/>
      <c r="Q736" s="175"/>
      <c r="R736" s="178"/>
      <c r="T736" s="179"/>
      <c r="U736" s="175"/>
      <c r="V736" s="175"/>
      <c r="W736" s="175"/>
      <c r="X736" s="175"/>
      <c r="Y736" s="175"/>
      <c r="Z736" s="175"/>
      <c r="AA736" s="180"/>
      <c r="AT736" s="181" t="s">
        <v>279</v>
      </c>
      <c r="AU736" s="181" t="s">
        <v>108</v>
      </c>
      <c r="AV736" s="10" t="s">
        <v>108</v>
      </c>
      <c r="AW736" s="10" t="s">
        <v>40</v>
      </c>
      <c r="AX736" s="10" t="s">
        <v>90</v>
      </c>
      <c r="AY736" s="181" t="s">
        <v>271</v>
      </c>
    </row>
    <row r="737" spans="2:65" s="1" customFormat="1" ht="28.9" customHeight="1">
      <c r="B737" s="38"/>
      <c r="C737" s="167" t="s">
        <v>1377</v>
      </c>
      <c r="D737" s="167" t="s">
        <v>272</v>
      </c>
      <c r="E737" s="168" t="s">
        <v>1378</v>
      </c>
      <c r="F737" s="283" t="s">
        <v>1379</v>
      </c>
      <c r="G737" s="283"/>
      <c r="H737" s="283"/>
      <c r="I737" s="283"/>
      <c r="J737" s="169" t="s">
        <v>360</v>
      </c>
      <c r="K737" s="170">
        <v>2.81</v>
      </c>
      <c r="L737" s="272">
        <v>0</v>
      </c>
      <c r="M737" s="284"/>
      <c r="N737" s="273">
        <f>ROUND(L737*K737,1)</f>
        <v>0</v>
      </c>
      <c r="O737" s="273"/>
      <c r="P737" s="273"/>
      <c r="Q737" s="273"/>
      <c r="R737" s="40"/>
      <c r="T737" s="171" t="s">
        <v>22</v>
      </c>
      <c r="U737" s="47" t="s">
        <v>50</v>
      </c>
      <c r="V737" s="39"/>
      <c r="W737" s="172">
        <f>V737*K737</f>
        <v>0</v>
      </c>
      <c r="X737" s="172">
        <v>0</v>
      </c>
      <c r="Y737" s="172">
        <f>X737*K737</f>
        <v>0</v>
      </c>
      <c r="Z737" s="172">
        <v>0</v>
      </c>
      <c r="AA737" s="173">
        <f>Z737*K737</f>
        <v>0</v>
      </c>
      <c r="AR737" s="21" t="s">
        <v>357</v>
      </c>
      <c r="AT737" s="21" t="s">
        <v>272</v>
      </c>
      <c r="AU737" s="21" t="s">
        <v>108</v>
      </c>
      <c r="AY737" s="21" t="s">
        <v>271</v>
      </c>
      <c r="BE737" s="108">
        <f>IF(U737="základní",N737,0)</f>
        <v>0</v>
      </c>
      <c r="BF737" s="108">
        <f>IF(U737="snížená",N737,0)</f>
        <v>0</v>
      </c>
      <c r="BG737" s="108">
        <f>IF(U737="zákl. přenesená",N737,0)</f>
        <v>0</v>
      </c>
      <c r="BH737" s="108">
        <f>IF(U737="sníž. přenesená",N737,0)</f>
        <v>0</v>
      </c>
      <c r="BI737" s="108">
        <f>IF(U737="nulová",N737,0)</f>
        <v>0</v>
      </c>
      <c r="BJ737" s="21" t="s">
        <v>90</v>
      </c>
      <c r="BK737" s="108">
        <f>ROUND(L737*K737,1)</f>
        <v>0</v>
      </c>
      <c r="BL737" s="21" t="s">
        <v>357</v>
      </c>
      <c r="BM737" s="21" t="s">
        <v>1380</v>
      </c>
    </row>
    <row r="738" spans="2:65" s="1" customFormat="1" ht="28.9" customHeight="1">
      <c r="B738" s="38"/>
      <c r="C738" s="167" t="s">
        <v>1381</v>
      </c>
      <c r="D738" s="167" t="s">
        <v>272</v>
      </c>
      <c r="E738" s="168" t="s">
        <v>1382</v>
      </c>
      <c r="F738" s="283" t="s">
        <v>1383</v>
      </c>
      <c r="G738" s="283"/>
      <c r="H738" s="283"/>
      <c r="I738" s="283"/>
      <c r="J738" s="169" t="s">
        <v>360</v>
      </c>
      <c r="K738" s="170">
        <v>2.81</v>
      </c>
      <c r="L738" s="272">
        <v>0</v>
      </c>
      <c r="M738" s="284"/>
      <c r="N738" s="273">
        <f>ROUND(L738*K738,1)</f>
        <v>0</v>
      </c>
      <c r="O738" s="273"/>
      <c r="P738" s="273"/>
      <c r="Q738" s="273"/>
      <c r="R738" s="40"/>
      <c r="T738" s="171" t="s">
        <v>22</v>
      </c>
      <c r="U738" s="47" t="s">
        <v>50</v>
      </c>
      <c r="V738" s="39"/>
      <c r="W738" s="172">
        <f>V738*K738</f>
        <v>0</v>
      </c>
      <c r="X738" s="172">
        <v>0</v>
      </c>
      <c r="Y738" s="172">
        <f>X738*K738</f>
        <v>0</v>
      </c>
      <c r="Z738" s="172">
        <v>0</v>
      </c>
      <c r="AA738" s="173">
        <f>Z738*K738</f>
        <v>0</v>
      </c>
      <c r="AR738" s="21" t="s">
        <v>357</v>
      </c>
      <c r="AT738" s="21" t="s">
        <v>272</v>
      </c>
      <c r="AU738" s="21" t="s">
        <v>108</v>
      </c>
      <c r="AY738" s="21" t="s">
        <v>271</v>
      </c>
      <c r="BE738" s="108">
        <f>IF(U738="základní",N738,0)</f>
        <v>0</v>
      </c>
      <c r="BF738" s="108">
        <f>IF(U738="snížená",N738,0)</f>
        <v>0</v>
      </c>
      <c r="BG738" s="108">
        <f>IF(U738="zákl. přenesená",N738,0)</f>
        <v>0</v>
      </c>
      <c r="BH738" s="108">
        <f>IF(U738="sníž. přenesená",N738,0)</f>
        <v>0</v>
      </c>
      <c r="BI738" s="108">
        <f>IF(U738="nulová",N738,0)</f>
        <v>0</v>
      </c>
      <c r="BJ738" s="21" t="s">
        <v>90</v>
      </c>
      <c r="BK738" s="108">
        <f>ROUND(L738*K738,1)</f>
        <v>0</v>
      </c>
      <c r="BL738" s="21" t="s">
        <v>357</v>
      </c>
      <c r="BM738" s="21" t="s">
        <v>1384</v>
      </c>
    </row>
    <row r="739" spans="2:65" s="9" customFormat="1" ht="29.85" customHeight="1">
      <c r="B739" s="156"/>
      <c r="C739" s="157"/>
      <c r="D739" s="166" t="s">
        <v>236</v>
      </c>
      <c r="E739" s="166"/>
      <c r="F739" s="166"/>
      <c r="G739" s="166"/>
      <c r="H739" s="166"/>
      <c r="I739" s="166"/>
      <c r="J739" s="166"/>
      <c r="K739" s="166"/>
      <c r="L739" s="166"/>
      <c r="M739" s="166"/>
      <c r="N739" s="262">
        <f>BK739</f>
        <v>0</v>
      </c>
      <c r="O739" s="263"/>
      <c r="P739" s="263"/>
      <c r="Q739" s="263"/>
      <c r="R739" s="159"/>
      <c r="T739" s="160"/>
      <c r="U739" s="157"/>
      <c r="V739" s="157"/>
      <c r="W739" s="161">
        <f>SUM(W740:W751)</f>
        <v>0</v>
      </c>
      <c r="X739" s="157"/>
      <c r="Y739" s="161">
        <f>SUM(Y740:Y751)</f>
        <v>0.18586161000000001</v>
      </c>
      <c r="Z739" s="157"/>
      <c r="AA739" s="162">
        <f>SUM(AA740:AA751)</f>
        <v>0</v>
      </c>
      <c r="AR739" s="163" t="s">
        <v>108</v>
      </c>
      <c r="AT739" s="164" t="s">
        <v>84</v>
      </c>
      <c r="AU739" s="164" t="s">
        <v>90</v>
      </c>
      <c r="AY739" s="163" t="s">
        <v>271</v>
      </c>
      <c r="BK739" s="165">
        <f>SUM(BK740:BK751)</f>
        <v>0</v>
      </c>
    </row>
    <row r="740" spans="2:65" s="1" customFormat="1" ht="28.9" customHeight="1">
      <c r="B740" s="38"/>
      <c r="C740" s="167" t="s">
        <v>1385</v>
      </c>
      <c r="D740" s="167" t="s">
        <v>272</v>
      </c>
      <c r="E740" s="168" t="s">
        <v>1386</v>
      </c>
      <c r="F740" s="283" t="s">
        <v>1387</v>
      </c>
      <c r="G740" s="283"/>
      <c r="H740" s="283"/>
      <c r="I740" s="283"/>
      <c r="J740" s="169" t="s">
        <v>275</v>
      </c>
      <c r="K740" s="170">
        <v>4.0590000000000002</v>
      </c>
      <c r="L740" s="272">
        <v>0</v>
      </c>
      <c r="M740" s="284"/>
      <c r="N740" s="273">
        <f>ROUND(L740*K740,1)</f>
        <v>0</v>
      </c>
      <c r="O740" s="273"/>
      <c r="P740" s="273"/>
      <c r="Q740" s="273"/>
      <c r="R740" s="40"/>
      <c r="T740" s="171" t="s">
        <v>22</v>
      </c>
      <c r="U740" s="47" t="s">
        <v>50</v>
      </c>
      <c r="V740" s="39"/>
      <c r="W740" s="172">
        <f>V740*K740</f>
        <v>0</v>
      </c>
      <c r="X740" s="172">
        <v>0</v>
      </c>
      <c r="Y740" s="172">
        <f>X740*K740</f>
        <v>0</v>
      </c>
      <c r="Z740" s="172">
        <v>0</v>
      </c>
      <c r="AA740" s="173">
        <f>Z740*K740</f>
        <v>0</v>
      </c>
      <c r="AR740" s="21" t="s">
        <v>357</v>
      </c>
      <c r="AT740" s="21" t="s">
        <v>272</v>
      </c>
      <c r="AU740" s="21" t="s">
        <v>108</v>
      </c>
      <c r="AY740" s="21" t="s">
        <v>271</v>
      </c>
      <c r="BE740" s="108">
        <f>IF(U740="základní",N740,0)</f>
        <v>0</v>
      </c>
      <c r="BF740" s="108">
        <f>IF(U740="snížená",N740,0)</f>
        <v>0</v>
      </c>
      <c r="BG740" s="108">
        <f>IF(U740="zákl. přenesená",N740,0)</f>
        <v>0</v>
      </c>
      <c r="BH740" s="108">
        <f>IF(U740="sníž. přenesená",N740,0)</f>
        <v>0</v>
      </c>
      <c r="BI740" s="108">
        <f>IF(U740="nulová",N740,0)</f>
        <v>0</v>
      </c>
      <c r="BJ740" s="21" t="s">
        <v>90</v>
      </c>
      <c r="BK740" s="108">
        <f>ROUND(L740*K740,1)</f>
        <v>0</v>
      </c>
      <c r="BL740" s="21" t="s">
        <v>357</v>
      </c>
      <c r="BM740" s="21" t="s">
        <v>1388</v>
      </c>
    </row>
    <row r="741" spans="2:65" s="10" customFormat="1" ht="20.45" customHeight="1">
      <c r="B741" s="174"/>
      <c r="C741" s="175"/>
      <c r="D741" s="175"/>
      <c r="E741" s="176" t="s">
        <v>22</v>
      </c>
      <c r="F741" s="287" t="s">
        <v>152</v>
      </c>
      <c r="G741" s="288"/>
      <c r="H741" s="288"/>
      <c r="I741" s="288"/>
      <c r="J741" s="175"/>
      <c r="K741" s="177">
        <v>4.0590000000000002</v>
      </c>
      <c r="L741" s="175"/>
      <c r="M741" s="175"/>
      <c r="N741" s="175"/>
      <c r="O741" s="175"/>
      <c r="P741" s="175"/>
      <c r="Q741" s="175"/>
      <c r="R741" s="178"/>
      <c r="T741" s="179"/>
      <c r="U741" s="175"/>
      <c r="V741" s="175"/>
      <c r="W741" s="175"/>
      <c r="X741" s="175"/>
      <c r="Y741" s="175"/>
      <c r="Z741" s="175"/>
      <c r="AA741" s="180"/>
      <c r="AT741" s="181" t="s">
        <v>279</v>
      </c>
      <c r="AU741" s="181" t="s">
        <v>108</v>
      </c>
      <c r="AV741" s="10" t="s">
        <v>108</v>
      </c>
      <c r="AW741" s="10" t="s">
        <v>40</v>
      </c>
      <c r="AX741" s="10" t="s">
        <v>90</v>
      </c>
      <c r="AY741" s="181" t="s">
        <v>271</v>
      </c>
    </row>
    <row r="742" spans="2:65" s="1" customFormat="1" ht="28.9" customHeight="1">
      <c r="B742" s="38"/>
      <c r="C742" s="167" t="s">
        <v>1389</v>
      </c>
      <c r="D742" s="167" t="s">
        <v>272</v>
      </c>
      <c r="E742" s="168" t="s">
        <v>1390</v>
      </c>
      <c r="F742" s="283" t="s">
        <v>1391</v>
      </c>
      <c r="G742" s="283"/>
      <c r="H742" s="283"/>
      <c r="I742" s="283"/>
      <c r="J742" s="169" t="s">
        <v>275</v>
      </c>
      <c r="K742" s="170">
        <v>4.0590000000000002</v>
      </c>
      <c r="L742" s="272">
        <v>0</v>
      </c>
      <c r="M742" s="284"/>
      <c r="N742" s="273">
        <f>ROUND(L742*K742,1)</f>
        <v>0</v>
      </c>
      <c r="O742" s="273"/>
      <c r="P742" s="273"/>
      <c r="Q742" s="273"/>
      <c r="R742" s="40"/>
      <c r="T742" s="171" t="s">
        <v>22</v>
      </c>
      <c r="U742" s="47" t="s">
        <v>50</v>
      </c>
      <c r="V742" s="39"/>
      <c r="W742" s="172">
        <f>V742*K742</f>
        <v>0</v>
      </c>
      <c r="X742" s="172">
        <v>2.4E-2</v>
      </c>
      <c r="Y742" s="172">
        <f>X742*K742</f>
        <v>9.7416000000000003E-2</v>
      </c>
      <c r="Z742" s="172">
        <v>0</v>
      </c>
      <c r="AA742" s="173">
        <f>Z742*K742</f>
        <v>0</v>
      </c>
      <c r="AR742" s="21" t="s">
        <v>357</v>
      </c>
      <c r="AT742" s="21" t="s">
        <v>272</v>
      </c>
      <c r="AU742" s="21" t="s">
        <v>108</v>
      </c>
      <c r="AY742" s="21" t="s">
        <v>271</v>
      </c>
      <c r="BE742" s="108">
        <f>IF(U742="základní",N742,0)</f>
        <v>0</v>
      </c>
      <c r="BF742" s="108">
        <f>IF(U742="snížená",N742,0)</f>
        <v>0</v>
      </c>
      <c r="BG742" s="108">
        <f>IF(U742="zákl. přenesená",N742,0)</f>
        <v>0</v>
      </c>
      <c r="BH742" s="108">
        <f>IF(U742="sníž. přenesená",N742,0)</f>
        <v>0</v>
      </c>
      <c r="BI742" s="108">
        <f>IF(U742="nulová",N742,0)</f>
        <v>0</v>
      </c>
      <c r="BJ742" s="21" t="s">
        <v>90</v>
      </c>
      <c r="BK742" s="108">
        <f>ROUND(L742*K742,1)</f>
        <v>0</v>
      </c>
      <c r="BL742" s="21" t="s">
        <v>357</v>
      </c>
      <c r="BM742" s="21" t="s">
        <v>1392</v>
      </c>
    </row>
    <row r="743" spans="2:65" s="10" customFormat="1" ht="20.45" customHeight="1">
      <c r="B743" s="174"/>
      <c r="C743" s="175"/>
      <c r="D743" s="175"/>
      <c r="E743" s="176" t="s">
        <v>22</v>
      </c>
      <c r="F743" s="287" t="s">
        <v>152</v>
      </c>
      <c r="G743" s="288"/>
      <c r="H743" s="288"/>
      <c r="I743" s="288"/>
      <c r="J743" s="175"/>
      <c r="K743" s="177">
        <v>4.0590000000000002</v>
      </c>
      <c r="L743" s="175"/>
      <c r="M743" s="175"/>
      <c r="N743" s="175"/>
      <c r="O743" s="175"/>
      <c r="P743" s="175"/>
      <c r="Q743" s="175"/>
      <c r="R743" s="178"/>
      <c r="T743" s="179"/>
      <c r="U743" s="175"/>
      <c r="V743" s="175"/>
      <c r="W743" s="175"/>
      <c r="X743" s="175"/>
      <c r="Y743" s="175"/>
      <c r="Z743" s="175"/>
      <c r="AA743" s="180"/>
      <c r="AT743" s="181" t="s">
        <v>279</v>
      </c>
      <c r="AU743" s="181" t="s">
        <v>108</v>
      </c>
      <c r="AV743" s="10" t="s">
        <v>108</v>
      </c>
      <c r="AW743" s="10" t="s">
        <v>40</v>
      </c>
      <c r="AX743" s="10" t="s">
        <v>90</v>
      </c>
      <c r="AY743" s="181" t="s">
        <v>271</v>
      </c>
    </row>
    <row r="744" spans="2:65" s="1" customFormat="1" ht="28.9" customHeight="1">
      <c r="B744" s="38"/>
      <c r="C744" s="167" t="s">
        <v>1393</v>
      </c>
      <c r="D744" s="167" t="s">
        <v>272</v>
      </c>
      <c r="E744" s="168" t="s">
        <v>1394</v>
      </c>
      <c r="F744" s="283" t="s">
        <v>1395</v>
      </c>
      <c r="G744" s="283"/>
      <c r="H744" s="283"/>
      <c r="I744" s="283"/>
      <c r="J744" s="169" t="s">
        <v>275</v>
      </c>
      <c r="K744" s="170">
        <v>4.0590000000000002</v>
      </c>
      <c r="L744" s="272">
        <v>0</v>
      </c>
      <c r="M744" s="284"/>
      <c r="N744" s="273">
        <f>ROUND(L744*K744,1)</f>
        <v>0</v>
      </c>
      <c r="O744" s="273"/>
      <c r="P744" s="273"/>
      <c r="Q744" s="273"/>
      <c r="R744" s="40"/>
      <c r="T744" s="171" t="s">
        <v>22</v>
      </c>
      <c r="U744" s="47" t="s">
        <v>50</v>
      </c>
      <c r="V744" s="39"/>
      <c r="W744" s="172">
        <f>V744*K744</f>
        <v>0</v>
      </c>
      <c r="X744" s="172">
        <v>4.0000000000000002E-4</v>
      </c>
      <c r="Y744" s="172">
        <f>X744*K744</f>
        <v>1.6236000000000002E-3</v>
      </c>
      <c r="Z744" s="172">
        <v>0</v>
      </c>
      <c r="AA744" s="173">
        <f>Z744*K744</f>
        <v>0</v>
      </c>
      <c r="AR744" s="21" t="s">
        <v>357</v>
      </c>
      <c r="AT744" s="21" t="s">
        <v>272</v>
      </c>
      <c r="AU744" s="21" t="s">
        <v>108</v>
      </c>
      <c r="AY744" s="21" t="s">
        <v>271</v>
      </c>
      <c r="BE744" s="108">
        <f>IF(U744="základní",N744,0)</f>
        <v>0</v>
      </c>
      <c r="BF744" s="108">
        <f>IF(U744="snížená",N744,0)</f>
        <v>0</v>
      </c>
      <c r="BG744" s="108">
        <f>IF(U744="zákl. přenesená",N744,0)</f>
        <v>0</v>
      </c>
      <c r="BH744" s="108">
        <f>IF(U744="sníž. přenesená",N744,0)</f>
        <v>0</v>
      </c>
      <c r="BI744" s="108">
        <f>IF(U744="nulová",N744,0)</f>
        <v>0</v>
      </c>
      <c r="BJ744" s="21" t="s">
        <v>90</v>
      </c>
      <c r="BK744" s="108">
        <f>ROUND(L744*K744,1)</f>
        <v>0</v>
      </c>
      <c r="BL744" s="21" t="s">
        <v>357</v>
      </c>
      <c r="BM744" s="21" t="s">
        <v>1396</v>
      </c>
    </row>
    <row r="745" spans="2:65" s="10" customFormat="1" ht="20.45" customHeight="1">
      <c r="B745" s="174"/>
      <c r="C745" s="175"/>
      <c r="D745" s="175"/>
      <c r="E745" s="176" t="s">
        <v>22</v>
      </c>
      <c r="F745" s="287" t="s">
        <v>152</v>
      </c>
      <c r="G745" s="288"/>
      <c r="H745" s="288"/>
      <c r="I745" s="288"/>
      <c r="J745" s="175"/>
      <c r="K745" s="177">
        <v>4.0590000000000002</v>
      </c>
      <c r="L745" s="175"/>
      <c r="M745" s="175"/>
      <c r="N745" s="175"/>
      <c r="O745" s="175"/>
      <c r="P745" s="175"/>
      <c r="Q745" s="175"/>
      <c r="R745" s="178"/>
      <c r="T745" s="179"/>
      <c r="U745" s="175"/>
      <c r="V745" s="175"/>
      <c r="W745" s="175"/>
      <c r="X745" s="175"/>
      <c r="Y745" s="175"/>
      <c r="Z745" s="175"/>
      <c r="AA745" s="180"/>
      <c r="AT745" s="181" t="s">
        <v>279</v>
      </c>
      <c r="AU745" s="181" t="s">
        <v>108</v>
      </c>
      <c r="AV745" s="10" t="s">
        <v>108</v>
      </c>
      <c r="AW745" s="10" t="s">
        <v>40</v>
      </c>
      <c r="AX745" s="10" t="s">
        <v>90</v>
      </c>
      <c r="AY745" s="181" t="s">
        <v>271</v>
      </c>
    </row>
    <row r="746" spans="2:65" s="1" customFormat="1" ht="28.9" customHeight="1">
      <c r="B746" s="38"/>
      <c r="C746" s="167" t="s">
        <v>1397</v>
      </c>
      <c r="D746" s="167" t="s">
        <v>272</v>
      </c>
      <c r="E746" s="168" t="s">
        <v>1398</v>
      </c>
      <c r="F746" s="283" t="s">
        <v>1399</v>
      </c>
      <c r="G746" s="283"/>
      <c r="H746" s="283"/>
      <c r="I746" s="283"/>
      <c r="J746" s="169" t="s">
        <v>275</v>
      </c>
      <c r="K746" s="170">
        <v>4.0590000000000002</v>
      </c>
      <c r="L746" s="272">
        <v>0</v>
      </c>
      <c r="M746" s="284"/>
      <c r="N746" s="273">
        <f>ROUND(L746*K746,1)</f>
        <v>0</v>
      </c>
      <c r="O746" s="273"/>
      <c r="P746" s="273"/>
      <c r="Q746" s="273"/>
      <c r="R746" s="40"/>
      <c r="T746" s="171" t="s">
        <v>22</v>
      </c>
      <c r="U746" s="47" t="s">
        <v>50</v>
      </c>
      <c r="V746" s="39"/>
      <c r="W746" s="172">
        <f>V746*K746</f>
        <v>0</v>
      </c>
      <c r="X746" s="172">
        <v>2.1139999999999999E-2</v>
      </c>
      <c r="Y746" s="172">
        <f>X746*K746</f>
        <v>8.5807259999999996E-2</v>
      </c>
      <c r="Z746" s="172">
        <v>0</v>
      </c>
      <c r="AA746" s="173">
        <f>Z746*K746</f>
        <v>0</v>
      </c>
      <c r="AR746" s="21" t="s">
        <v>357</v>
      </c>
      <c r="AT746" s="21" t="s">
        <v>272</v>
      </c>
      <c r="AU746" s="21" t="s">
        <v>108</v>
      </c>
      <c r="AY746" s="21" t="s">
        <v>271</v>
      </c>
      <c r="BE746" s="108">
        <f>IF(U746="základní",N746,0)</f>
        <v>0</v>
      </c>
      <c r="BF746" s="108">
        <f>IF(U746="snížená",N746,0)</f>
        <v>0</v>
      </c>
      <c r="BG746" s="108">
        <f>IF(U746="zákl. přenesená",N746,0)</f>
        <v>0</v>
      </c>
      <c r="BH746" s="108">
        <f>IF(U746="sníž. přenesená",N746,0)</f>
        <v>0</v>
      </c>
      <c r="BI746" s="108">
        <f>IF(U746="nulová",N746,0)</f>
        <v>0</v>
      </c>
      <c r="BJ746" s="21" t="s">
        <v>90</v>
      </c>
      <c r="BK746" s="108">
        <f>ROUND(L746*K746,1)</f>
        <v>0</v>
      </c>
      <c r="BL746" s="21" t="s">
        <v>357</v>
      </c>
      <c r="BM746" s="21" t="s">
        <v>1400</v>
      </c>
    </row>
    <row r="747" spans="2:65" s="10" customFormat="1" ht="20.45" customHeight="1">
      <c r="B747" s="174"/>
      <c r="C747" s="175"/>
      <c r="D747" s="175"/>
      <c r="E747" s="176" t="s">
        <v>152</v>
      </c>
      <c r="F747" s="287" t="s">
        <v>1401</v>
      </c>
      <c r="G747" s="288"/>
      <c r="H747" s="288"/>
      <c r="I747" s="288"/>
      <c r="J747" s="175"/>
      <c r="K747" s="177">
        <v>4.0590000000000002</v>
      </c>
      <c r="L747" s="175"/>
      <c r="M747" s="175"/>
      <c r="N747" s="175"/>
      <c r="O747" s="175"/>
      <c r="P747" s="175"/>
      <c r="Q747" s="175"/>
      <c r="R747" s="178"/>
      <c r="T747" s="179"/>
      <c r="U747" s="175"/>
      <c r="V747" s="175"/>
      <c r="W747" s="175"/>
      <c r="X747" s="175"/>
      <c r="Y747" s="175"/>
      <c r="Z747" s="175"/>
      <c r="AA747" s="180"/>
      <c r="AT747" s="181" t="s">
        <v>279</v>
      </c>
      <c r="AU747" s="181" t="s">
        <v>108</v>
      </c>
      <c r="AV747" s="10" t="s">
        <v>108</v>
      </c>
      <c r="AW747" s="10" t="s">
        <v>40</v>
      </c>
      <c r="AX747" s="10" t="s">
        <v>90</v>
      </c>
      <c r="AY747" s="181" t="s">
        <v>271</v>
      </c>
    </row>
    <row r="748" spans="2:65" s="1" customFormat="1" ht="28.9" customHeight="1">
      <c r="B748" s="38"/>
      <c r="C748" s="167" t="s">
        <v>1402</v>
      </c>
      <c r="D748" s="167" t="s">
        <v>272</v>
      </c>
      <c r="E748" s="168" t="s">
        <v>1403</v>
      </c>
      <c r="F748" s="283" t="s">
        <v>1404</v>
      </c>
      <c r="G748" s="283"/>
      <c r="H748" s="283"/>
      <c r="I748" s="283"/>
      <c r="J748" s="169" t="s">
        <v>275</v>
      </c>
      <c r="K748" s="170">
        <v>4.0590000000000002</v>
      </c>
      <c r="L748" s="272">
        <v>0</v>
      </c>
      <c r="M748" s="284"/>
      <c r="N748" s="273">
        <f>ROUND(L748*K748,1)</f>
        <v>0</v>
      </c>
      <c r="O748" s="273"/>
      <c r="P748" s="273"/>
      <c r="Q748" s="273"/>
      <c r="R748" s="40"/>
      <c r="T748" s="171" t="s">
        <v>22</v>
      </c>
      <c r="U748" s="47" t="s">
        <v>50</v>
      </c>
      <c r="V748" s="39"/>
      <c r="W748" s="172">
        <f>V748*K748</f>
        <v>0</v>
      </c>
      <c r="X748" s="172">
        <v>2.5000000000000001E-4</v>
      </c>
      <c r="Y748" s="172">
        <f>X748*K748</f>
        <v>1.01475E-3</v>
      </c>
      <c r="Z748" s="172">
        <v>0</v>
      </c>
      <c r="AA748" s="173">
        <f>Z748*K748</f>
        <v>0</v>
      </c>
      <c r="AR748" s="21" t="s">
        <v>357</v>
      </c>
      <c r="AT748" s="21" t="s">
        <v>272</v>
      </c>
      <c r="AU748" s="21" t="s">
        <v>108</v>
      </c>
      <c r="AY748" s="21" t="s">
        <v>271</v>
      </c>
      <c r="BE748" s="108">
        <f>IF(U748="základní",N748,0)</f>
        <v>0</v>
      </c>
      <c r="BF748" s="108">
        <f>IF(U748="snížená",N748,0)</f>
        <v>0</v>
      </c>
      <c r="BG748" s="108">
        <f>IF(U748="zákl. přenesená",N748,0)</f>
        <v>0</v>
      </c>
      <c r="BH748" s="108">
        <f>IF(U748="sníž. přenesená",N748,0)</f>
        <v>0</v>
      </c>
      <c r="BI748" s="108">
        <f>IF(U748="nulová",N748,0)</f>
        <v>0</v>
      </c>
      <c r="BJ748" s="21" t="s">
        <v>90</v>
      </c>
      <c r="BK748" s="108">
        <f>ROUND(L748*K748,1)</f>
        <v>0</v>
      </c>
      <c r="BL748" s="21" t="s">
        <v>357</v>
      </c>
      <c r="BM748" s="21" t="s">
        <v>1405</v>
      </c>
    </row>
    <row r="749" spans="2:65" s="10" customFormat="1" ht="20.45" customHeight="1">
      <c r="B749" s="174"/>
      <c r="C749" s="175"/>
      <c r="D749" s="175"/>
      <c r="E749" s="176" t="s">
        <v>22</v>
      </c>
      <c r="F749" s="287" t="s">
        <v>152</v>
      </c>
      <c r="G749" s="288"/>
      <c r="H749" s="288"/>
      <c r="I749" s="288"/>
      <c r="J749" s="175"/>
      <c r="K749" s="177">
        <v>4.0590000000000002</v>
      </c>
      <c r="L749" s="175"/>
      <c r="M749" s="175"/>
      <c r="N749" s="175"/>
      <c r="O749" s="175"/>
      <c r="P749" s="175"/>
      <c r="Q749" s="175"/>
      <c r="R749" s="178"/>
      <c r="T749" s="179"/>
      <c r="U749" s="175"/>
      <c r="V749" s="175"/>
      <c r="W749" s="175"/>
      <c r="X749" s="175"/>
      <c r="Y749" s="175"/>
      <c r="Z749" s="175"/>
      <c r="AA749" s="180"/>
      <c r="AT749" s="181" t="s">
        <v>279</v>
      </c>
      <c r="AU749" s="181" t="s">
        <v>108</v>
      </c>
      <c r="AV749" s="10" t="s">
        <v>108</v>
      </c>
      <c r="AW749" s="10" t="s">
        <v>40</v>
      </c>
      <c r="AX749" s="10" t="s">
        <v>90</v>
      </c>
      <c r="AY749" s="181" t="s">
        <v>271</v>
      </c>
    </row>
    <row r="750" spans="2:65" s="1" customFormat="1" ht="28.9" customHeight="1">
      <c r="B750" s="38"/>
      <c r="C750" s="167" t="s">
        <v>1406</v>
      </c>
      <c r="D750" s="167" t="s">
        <v>272</v>
      </c>
      <c r="E750" s="168" t="s">
        <v>1407</v>
      </c>
      <c r="F750" s="283" t="s">
        <v>1408</v>
      </c>
      <c r="G750" s="283"/>
      <c r="H750" s="283"/>
      <c r="I750" s="283"/>
      <c r="J750" s="169" t="s">
        <v>360</v>
      </c>
      <c r="K750" s="170">
        <v>0.186</v>
      </c>
      <c r="L750" s="272">
        <v>0</v>
      </c>
      <c r="M750" s="284"/>
      <c r="N750" s="273">
        <f>ROUND(L750*K750,1)</f>
        <v>0</v>
      </c>
      <c r="O750" s="273"/>
      <c r="P750" s="273"/>
      <c r="Q750" s="273"/>
      <c r="R750" s="40"/>
      <c r="T750" s="171" t="s">
        <v>22</v>
      </c>
      <c r="U750" s="47" t="s">
        <v>50</v>
      </c>
      <c r="V750" s="39"/>
      <c r="W750" s="172">
        <f>V750*K750</f>
        <v>0</v>
      </c>
      <c r="X750" s="172">
        <v>0</v>
      </c>
      <c r="Y750" s="172">
        <f>X750*K750</f>
        <v>0</v>
      </c>
      <c r="Z750" s="172">
        <v>0</v>
      </c>
      <c r="AA750" s="173">
        <f>Z750*K750</f>
        <v>0</v>
      </c>
      <c r="AR750" s="21" t="s">
        <v>357</v>
      </c>
      <c r="AT750" s="21" t="s">
        <v>272</v>
      </c>
      <c r="AU750" s="21" t="s">
        <v>108</v>
      </c>
      <c r="AY750" s="21" t="s">
        <v>271</v>
      </c>
      <c r="BE750" s="108">
        <f>IF(U750="základní",N750,0)</f>
        <v>0</v>
      </c>
      <c r="BF750" s="108">
        <f>IF(U750="snížená",N750,0)</f>
        <v>0</v>
      </c>
      <c r="BG750" s="108">
        <f>IF(U750="zákl. přenesená",N750,0)</f>
        <v>0</v>
      </c>
      <c r="BH750" s="108">
        <f>IF(U750="sníž. přenesená",N750,0)</f>
        <v>0</v>
      </c>
      <c r="BI750" s="108">
        <f>IF(U750="nulová",N750,0)</f>
        <v>0</v>
      </c>
      <c r="BJ750" s="21" t="s">
        <v>90</v>
      </c>
      <c r="BK750" s="108">
        <f>ROUND(L750*K750,1)</f>
        <v>0</v>
      </c>
      <c r="BL750" s="21" t="s">
        <v>357</v>
      </c>
      <c r="BM750" s="21" t="s">
        <v>1409</v>
      </c>
    </row>
    <row r="751" spans="2:65" s="1" customFormat="1" ht="28.9" customHeight="1">
      <c r="B751" s="38"/>
      <c r="C751" s="167" t="s">
        <v>1410</v>
      </c>
      <c r="D751" s="167" t="s">
        <v>272</v>
      </c>
      <c r="E751" s="168" t="s">
        <v>1411</v>
      </c>
      <c r="F751" s="283" t="s">
        <v>1412</v>
      </c>
      <c r="G751" s="283"/>
      <c r="H751" s="283"/>
      <c r="I751" s="283"/>
      <c r="J751" s="169" t="s">
        <v>360</v>
      </c>
      <c r="K751" s="170">
        <v>0.186</v>
      </c>
      <c r="L751" s="272">
        <v>0</v>
      </c>
      <c r="M751" s="284"/>
      <c r="N751" s="273">
        <f>ROUND(L751*K751,1)</f>
        <v>0</v>
      </c>
      <c r="O751" s="273"/>
      <c r="P751" s="273"/>
      <c r="Q751" s="273"/>
      <c r="R751" s="40"/>
      <c r="T751" s="171" t="s">
        <v>22</v>
      </c>
      <c r="U751" s="47" t="s">
        <v>50</v>
      </c>
      <c r="V751" s="39"/>
      <c r="W751" s="172">
        <f>V751*K751</f>
        <v>0</v>
      </c>
      <c r="X751" s="172">
        <v>0</v>
      </c>
      <c r="Y751" s="172">
        <f>X751*K751</f>
        <v>0</v>
      </c>
      <c r="Z751" s="172">
        <v>0</v>
      </c>
      <c r="AA751" s="173">
        <f>Z751*K751</f>
        <v>0</v>
      </c>
      <c r="AR751" s="21" t="s">
        <v>357</v>
      </c>
      <c r="AT751" s="21" t="s">
        <v>272</v>
      </c>
      <c r="AU751" s="21" t="s">
        <v>108</v>
      </c>
      <c r="AY751" s="21" t="s">
        <v>271</v>
      </c>
      <c r="BE751" s="108">
        <f>IF(U751="základní",N751,0)</f>
        <v>0</v>
      </c>
      <c r="BF751" s="108">
        <f>IF(U751="snížená",N751,0)</f>
        <v>0</v>
      </c>
      <c r="BG751" s="108">
        <f>IF(U751="zákl. přenesená",N751,0)</f>
        <v>0</v>
      </c>
      <c r="BH751" s="108">
        <f>IF(U751="sníž. přenesená",N751,0)</f>
        <v>0</v>
      </c>
      <c r="BI751" s="108">
        <f>IF(U751="nulová",N751,0)</f>
        <v>0</v>
      </c>
      <c r="BJ751" s="21" t="s">
        <v>90</v>
      </c>
      <c r="BK751" s="108">
        <f>ROUND(L751*K751,1)</f>
        <v>0</v>
      </c>
      <c r="BL751" s="21" t="s">
        <v>357</v>
      </c>
      <c r="BM751" s="21" t="s">
        <v>1413</v>
      </c>
    </row>
    <row r="752" spans="2:65" s="9" customFormat="1" ht="29.85" customHeight="1">
      <c r="B752" s="156"/>
      <c r="C752" s="157"/>
      <c r="D752" s="166" t="s">
        <v>237</v>
      </c>
      <c r="E752" s="166"/>
      <c r="F752" s="166"/>
      <c r="G752" s="166"/>
      <c r="H752" s="166"/>
      <c r="I752" s="166"/>
      <c r="J752" s="166"/>
      <c r="K752" s="166"/>
      <c r="L752" s="166"/>
      <c r="M752" s="166"/>
      <c r="N752" s="262">
        <f>BK752</f>
        <v>0</v>
      </c>
      <c r="O752" s="263"/>
      <c r="P752" s="263"/>
      <c r="Q752" s="263"/>
      <c r="R752" s="159"/>
      <c r="T752" s="160"/>
      <c r="U752" s="157"/>
      <c r="V752" s="157"/>
      <c r="W752" s="161">
        <f>SUM(W753:W768)</f>
        <v>0</v>
      </c>
      <c r="X752" s="157"/>
      <c r="Y752" s="161">
        <f>SUM(Y753:Y768)</f>
        <v>2.589477</v>
      </c>
      <c r="Z752" s="157"/>
      <c r="AA752" s="162">
        <f>SUM(AA753:AA768)</f>
        <v>16.228574999999999</v>
      </c>
      <c r="AR752" s="163" t="s">
        <v>108</v>
      </c>
      <c r="AT752" s="164" t="s">
        <v>84</v>
      </c>
      <c r="AU752" s="164" t="s">
        <v>90</v>
      </c>
      <c r="AY752" s="163" t="s">
        <v>271</v>
      </c>
      <c r="BK752" s="165">
        <f>SUM(BK753:BK768)</f>
        <v>0</v>
      </c>
    </row>
    <row r="753" spans="2:65" s="1" customFormat="1" ht="20.45" customHeight="1">
      <c r="B753" s="38"/>
      <c r="C753" s="167" t="s">
        <v>1414</v>
      </c>
      <c r="D753" s="167" t="s">
        <v>272</v>
      </c>
      <c r="E753" s="168" t="s">
        <v>1415</v>
      </c>
      <c r="F753" s="283" t="s">
        <v>1416</v>
      </c>
      <c r="G753" s="283"/>
      <c r="H753" s="283"/>
      <c r="I753" s="283"/>
      <c r="J753" s="169" t="s">
        <v>275</v>
      </c>
      <c r="K753" s="170">
        <v>86.46</v>
      </c>
      <c r="L753" s="272">
        <v>0</v>
      </c>
      <c r="M753" s="284"/>
      <c r="N753" s="273">
        <f>ROUND(L753*K753,1)</f>
        <v>0</v>
      </c>
      <c r="O753" s="273"/>
      <c r="P753" s="273"/>
      <c r="Q753" s="273"/>
      <c r="R753" s="40"/>
      <c r="T753" s="171" t="s">
        <v>22</v>
      </c>
      <c r="U753" s="47" t="s">
        <v>50</v>
      </c>
      <c r="V753" s="39"/>
      <c r="W753" s="172">
        <f>V753*K753</f>
        <v>0</v>
      </c>
      <c r="X753" s="172">
        <v>2.9999999999999997E-4</v>
      </c>
      <c r="Y753" s="172">
        <f>X753*K753</f>
        <v>2.5937999999999996E-2</v>
      </c>
      <c r="Z753" s="172">
        <v>0</v>
      </c>
      <c r="AA753" s="173">
        <f>Z753*K753</f>
        <v>0</v>
      </c>
      <c r="AR753" s="21" t="s">
        <v>357</v>
      </c>
      <c r="AT753" s="21" t="s">
        <v>272</v>
      </c>
      <c r="AU753" s="21" t="s">
        <v>108</v>
      </c>
      <c r="AY753" s="21" t="s">
        <v>271</v>
      </c>
      <c r="BE753" s="108">
        <f>IF(U753="základní",N753,0)</f>
        <v>0</v>
      </c>
      <c r="BF753" s="108">
        <f>IF(U753="snížená",N753,0)</f>
        <v>0</v>
      </c>
      <c r="BG753" s="108">
        <f>IF(U753="zákl. přenesená",N753,0)</f>
        <v>0</v>
      </c>
      <c r="BH753" s="108">
        <f>IF(U753="sníž. přenesená",N753,0)</f>
        <v>0</v>
      </c>
      <c r="BI753" s="108">
        <f>IF(U753="nulová",N753,0)</f>
        <v>0</v>
      </c>
      <c r="BJ753" s="21" t="s">
        <v>90</v>
      </c>
      <c r="BK753" s="108">
        <f>ROUND(L753*K753,1)</f>
        <v>0</v>
      </c>
      <c r="BL753" s="21" t="s">
        <v>357</v>
      </c>
      <c r="BM753" s="21" t="s">
        <v>1417</v>
      </c>
    </row>
    <row r="754" spans="2:65" s="10" customFormat="1" ht="28.9" customHeight="1">
      <c r="B754" s="174"/>
      <c r="C754" s="175"/>
      <c r="D754" s="175"/>
      <c r="E754" s="176" t="s">
        <v>22</v>
      </c>
      <c r="F754" s="287" t="s">
        <v>1418</v>
      </c>
      <c r="G754" s="288"/>
      <c r="H754" s="288"/>
      <c r="I754" s="288"/>
      <c r="J754" s="175"/>
      <c r="K754" s="177">
        <v>86.46</v>
      </c>
      <c r="L754" s="175"/>
      <c r="M754" s="175"/>
      <c r="N754" s="175"/>
      <c r="O754" s="175"/>
      <c r="P754" s="175"/>
      <c r="Q754" s="175"/>
      <c r="R754" s="178"/>
      <c r="T754" s="179"/>
      <c r="U754" s="175"/>
      <c r="V754" s="175"/>
      <c r="W754" s="175"/>
      <c r="X754" s="175"/>
      <c r="Y754" s="175"/>
      <c r="Z754" s="175"/>
      <c r="AA754" s="180"/>
      <c r="AT754" s="181" t="s">
        <v>279</v>
      </c>
      <c r="AU754" s="181" t="s">
        <v>108</v>
      </c>
      <c r="AV754" s="10" t="s">
        <v>108</v>
      </c>
      <c r="AW754" s="10" t="s">
        <v>40</v>
      </c>
      <c r="AX754" s="10" t="s">
        <v>90</v>
      </c>
      <c r="AY754" s="181" t="s">
        <v>271</v>
      </c>
    </row>
    <row r="755" spans="2:65" s="1" customFormat="1" ht="28.9" customHeight="1">
      <c r="B755" s="38"/>
      <c r="C755" s="167" t="s">
        <v>1419</v>
      </c>
      <c r="D755" s="167" t="s">
        <v>272</v>
      </c>
      <c r="E755" s="168" t="s">
        <v>1420</v>
      </c>
      <c r="F755" s="283" t="s">
        <v>1421</v>
      </c>
      <c r="G755" s="283"/>
      <c r="H755" s="283"/>
      <c r="I755" s="283"/>
      <c r="J755" s="169" t="s">
        <v>275</v>
      </c>
      <c r="K755" s="170">
        <v>186.75</v>
      </c>
      <c r="L755" s="272">
        <v>0</v>
      </c>
      <c r="M755" s="284"/>
      <c r="N755" s="273">
        <f>ROUND(L755*K755,1)</f>
        <v>0</v>
      </c>
      <c r="O755" s="273"/>
      <c r="P755" s="273"/>
      <c r="Q755" s="273"/>
      <c r="R755" s="40"/>
      <c r="T755" s="171" t="s">
        <v>22</v>
      </c>
      <c r="U755" s="47" t="s">
        <v>50</v>
      </c>
      <c r="V755" s="39"/>
      <c r="W755" s="172">
        <f>V755*K755</f>
        <v>0</v>
      </c>
      <c r="X755" s="172">
        <v>0</v>
      </c>
      <c r="Y755" s="172">
        <f>X755*K755</f>
        <v>0</v>
      </c>
      <c r="Z755" s="172">
        <v>8.6900000000000005E-2</v>
      </c>
      <c r="AA755" s="173">
        <f>Z755*K755</f>
        <v>16.228574999999999</v>
      </c>
      <c r="AR755" s="21" t="s">
        <v>357</v>
      </c>
      <c r="AT755" s="21" t="s">
        <v>272</v>
      </c>
      <c r="AU755" s="21" t="s">
        <v>108</v>
      </c>
      <c r="AY755" s="21" t="s">
        <v>271</v>
      </c>
      <c r="BE755" s="108">
        <f>IF(U755="základní",N755,0)</f>
        <v>0</v>
      </c>
      <c r="BF755" s="108">
        <f>IF(U755="snížená",N755,0)</f>
        <v>0</v>
      </c>
      <c r="BG755" s="108">
        <f>IF(U755="zákl. přenesená",N755,0)</f>
        <v>0</v>
      </c>
      <c r="BH755" s="108">
        <f>IF(U755="sníž. přenesená",N755,0)</f>
        <v>0</v>
      </c>
      <c r="BI755" s="108">
        <f>IF(U755="nulová",N755,0)</f>
        <v>0</v>
      </c>
      <c r="BJ755" s="21" t="s">
        <v>90</v>
      </c>
      <c r="BK755" s="108">
        <f>ROUND(L755*K755,1)</f>
        <v>0</v>
      </c>
      <c r="BL755" s="21" t="s">
        <v>357</v>
      </c>
      <c r="BM755" s="21" t="s">
        <v>1422</v>
      </c>
    </row>
    <row r="756" spans="2:65" s="13" customFormat="1" ht="20.45" customHeight="1">
      <c r="B756" s="198"/>
      <c r="C756" s="199"/>
      <c r="D756" s="199"/>
      <c r="E756" s="200" t="s">
        <v>22</v>
      </c>
      <c r="F756" s="285" t="s">
        <v>1423</v>
      </c>
      <c r="G756" s="286"/>
      <c r="H756" s="286"/>
      <c r="I756" s="286"/>
      <c r="J756" s="199"/>
      <c r="K756" s="201" t="s">
        <v>22</v>
      </c>
      <c r="L756" s="199"/>
      <c r="M756" s="199"/>
      <c r="N756" s="199"/>
      <c r="O756" s="199"/>
      <c r="P756" s="199"/>
      <c r="Q756" s="199"/>
      <c r="R756" s="202"/>
      <c r="T756" s="203"/>
      <c r="U756" s="199"/>
      <c r="V756" s="199"/>
      <c r="W756" s="199"/>
      <c r="X756" s="199"/>
      <c r="Y756" s="199"/>
      <c r="Z756" s="199"/>
      <c r="AA756" s="204"/>
      <c r="AT756" s="205" t="s">
        <v>279</v>
      </c>
      <c r="AU756" s="205" t="s">
        <v>108</v>
      </c>
      <c r="AV756" s="13" t="s">
        <v>90</v>
      </c>
      <c r="AW756" s="13" t="s">
        <v>40</v>
      </c>
      <c r="AX756" s="13" t="s">
        <v>85</v>
      </c>
      <c r="AY756" s="205" t="s">
        <v>271</v>
      </c>
    </row>
    <row r="757" spans="2:65" s="10" customFormat="1" ht="20.45" customHeight="1">
      <c r="B757" s="174"/>
      <c r="C757" s="175"/>
      <c r="D757" s="175"/>
      <c r="E757" s="176" t="s">
        <v>109</v>
      </c>
      <c r="F757" s="281" t="s">
        <v>1424</v>
      </c>
      <c r="G757" s="282"/>
      <c r="H757" s="282"/>
      <c r="I757" s="282"/>
      <c r="J757" s="175"/>
      <c r="K757" s="177">
        <v>186.75</v>
      </c>
      <c r="L757" s="175"/>
      <c r="M757" s="175"/>
      <c r="N757" s="175"/>
      <c r="O757" s="175"/>
      <c r="P757" s="175"/>
      <c r="Q757" s="175"/>
      <c r="R757" s="178"/>
      <c r="T757" s="179"/>
      <c r="U757" s="175"/>
      <c r="V757" s="175"/>
      <c r="W757" s="175"/>
      <c r="X757" s="175"/>
      <c r="Y757" s="175"/>
      <c r="Z757" s="175"/>
      <c r="AA757" s="180"/>
      <c r="AT757" s="181" t="s">
        <v>279</v>
      </c>
      <c r="AU757" s="181" t="s">
        <v>108</v>
      </c>
      <c r="AV757" s="10" t="s">
        <v>108</v>
      </c>
      <c r="AW757" s="10" t="s">
        <v>40</v>
      </c>
      <c r="AX757" s="10" t="s">
        <v>90</v>
      </c>
      <c r="AY757" s="181" t="s">
        <v>271</v>
      </c>
    </row>
    <row r="758" spans="2:65" s="1" customFormat="1" ht="40.15" customHeight="1">
      <c r="B758" s="38"/>
      <c r="C758" s="167" t="s">
        <v>1425</v>
      </c>
      <c r="D758" s="167" t="s">
        <v>272</v>
      </c>
      <c r="E758" s="168" t="s">
        <v>1426</v>
      </c>
      <c r="F758" s="283" t="s">
        <v>1427</v>
      </c>
      <c r="G758" s="283"/>
      <c r="H758" s="283"/>
      <c r="I758" s="283"/>
      <c r="J758" s="169" t="s">
        <v>275</v>
      </c>
      <c r="K758" s="170">
        <v>86.46</v>
      </c>
      <c r="L758" s="272">
        <v>0</v>
      </c>
      <c r="M758" s="284"/>
      <c r="N758" s="273">
        <f>ROUND(L758*K758,1)</f>
        <v>0</v>
      </c>
      <c r="O758" s="273"/>
      <c r="P758" s="273"/>
      <c r="Q758" s="273"/>
      <c r="R758" s="40"/>
      <c r="T758" s="171" t="s">
        <v>22</v>
      </c>
      <c r="U758" s="47" t="s">
        <v>50</v>
      </c>
      <c r="V758" s="39"/>
      <c r="W758" s="172">
        <f>V758*K758</f>
        <v>0</v>
      </c>
      <c r="X758" s="172">
        <v>3.2499999999999999E-3</v>
      </c>
      <c r="Y758" s="172">
        <f>X758*K758</f>
        <v>0.28099499999999994</v>
      </c>
      <c r="Z758" s="172">
        <v>0</v>
      </c>
      <c r="AA758" s="173">
        <f>Z758*K758</f>
        <v>0</v>
      </c>
      <c r="AR758" s="21" t="s">
        <v>357</v>
      </c>
      <c r="AT758" s="21" t="s">
        <v>272</v>
      </c>
      <c r="AU758" s="21" t="s">
        <v>108</v>
      </c>
      <c r="AY758" s="21" t="s">
        <v>271</v>
      </c>
      <c r="BE758" s="108">
        <f>IF(U758="základní",N758,0)</f>
        <v>0</v>
      </c>
      <c r="BF758" s="108">
        <f>IF(U758="snížená",N758,0)</f>
        <v>0</v>
      </c>
      <c r="BG758" s="108">
        <f>IF(U758="zákl. přenesená",N758,0)</f>
        <v>0</v>
      </c>
      <c r="BH758" s="108">
        <f>IF(U758="sníž. přenesená",N758,0)</f>
        <v>0</v>
      </c>
      <c r="BI758" s="108">
        <f>IF(U758="nulová",N758,0)</f>
        <v>0</v>
      </c>
      <c r="BJ758" s="21" t="s">
        <v>90</v>
      </c>
      <c r="BK758" s="108">
        <f>ROUND(L758*K758,1)</f>
        <v>0</v>
      </c>
      <c r="BL758" s="21" t="s">
        <v>357</v>
      </c>
      <c r="BM758" s="21" t="s">
        <v>1428</v>
      </c>
    </row>
    <row r="759" spans="2:65" s="13" customFormat="1" ht="20.45" customHeight="1">
      <c r="B759" s="198"/>
      <c r="C759" s="199"/>
      <c r="D759" s="199"/>
      <c r="E759" s="200" t="s">
        <v>22</v>
      </c>
      <c r="F759" s="285" t="s">
        <v>1429</v>
      </c>
      <c r="G759" s="286"/>
      <c r="H759" s="286"/>
      <c r="I759" s="286"/>
      <c r="J759" s="199"/>
      <c r="K759" s="201" t="s">
        <v>22</v>
      </c>
      <c r="L759" s="199"/>
      <c r="M759" s="199"/>
      <c r="N759" s="199"/>
      <c r="O759" s="199"/>
      <c r="P759" s="199"/>
      <c r="Q759" s="199"/>
      <c r="R759" s="202"/>
      <c r="T759" s="203"/>
      <c r="U759" s="199"/>
      <c r="V759" s="199"/>
      <c r="W759" s="199"/>
      <c r="X759" s="199"/>
      <c r="Y759" s="199"/>
      <c r="Z759" s="199"/>
      <c r="AA759" s="204"/>
      <c r="AT759" s="205" t="s">
        <v>279</v>
      </c>
      <c r="AU759" s="205" t="s">
        <v>108</v>
      </c>
      <c r="AV759" s="13" t="s">
        <v>90</v>
      </c>
      <c r="AW759" s="13" t="s">
        <v>40</v>
      </c>
      <c r="AX759" s="13" t="s">
        <v>85</v>
      </c>
      <c r="AY759" s="205" t="s">
        <v>271</v>
      </c>
    </row>
    <row r="760" spans="2:65" s="10" customFormat="1" ht="28.9" customHeight="1">
      <c r="B760" s="174"/>
      <c r="C760" s="175"/>
      <c r="D760" s="175"/>
      <c r="E760" s="176" t="s">
        <v>22</v>
      </c>
      <c r="F760" s="281" t="s">
        <v>1430</v>
      </c>
      <c r="G760" s="282"/>
      <c r="H760" s="282"/>
      <c r="I760" s="282"/>
      <c r="J760" s="175"/>
      <c r="K760" s="177">
        <v>86.46</v>
      </c>
      <c r="L760" s="175"/>
      <c r="M760" s="175"/>
      <c r="N760" s="175"/>
      <c r="O760" s="175"/>
      <c r="P760" s="175"/>
      <c r="Q760" s="175"/>
      <c r="R760" s="178"/>
      <c r="T760" s="179"/>
      <c r="U760" s="175"/>
      <c r="V760" s="175"/>
      <c r="W760" s="175"/>
      <c r="X760" s="175"/>
      <c r="Y760" s="175"/>
      <c r="Z760" s="175"/>
      <c r="AA760" s="180"/>
      <c r="AT760" s="181" t="s">
        <v>279</v>
      </c>
      <c r="AU760" s="181" t="s">
        <v>108</v>
      </c>
      <c r="AV760" s="10" t="s">
        <v>108</v>
      </c>
      <c r="AW760" s="10" t="s">
        <v>40</v>
      </c>
      <c r="AX760" s="10" t="s">
        <v>85</v>
      </c>
      <c r="AY760" s="181" t="s">
        <v>271</v>
      </c>
    </row>
    <row r="761" spans="2:65" s="11" customFormat="1" ht="20.45" customHeight="1">
      <c r="B761" s="182"/>
      <c r="C761" s="183"/>
      <c r="D761" s="183"/>
      <c r="E761" s="184" t="s">
        <v>22</v>
      </c>
      <c r="F761" s="295" t="s">
        <v>281</v>
      </c>
      <c r="G761" s="296"/>
      <c r="H761" s="296"/>
      <c r="I761" s="296"/>
      <c r="J761" s="183"/>
      <c r="K761" s="185">
        <v>86.46</v>
      </c>
      <c r="L761" s="183"/>
      <c r="M761" s="183"/>
      <c r="N761" s="183"/>
      <c r="O761" s="183"/>
      <c r="P761" s="183"/>
      <c r="Q761" s="183"/>
      <c r="R761" s="186"/>
      <c r="T761" s="187"/>
      <c r="U761" s="183"/>
      <c r="V761" s="183"/>
      <c r="W761" s="183"/>
      <c r="X761" s="183"/>
      <c r="Y761" s="183"/>
      <c r="Z761" s="183"/>
      <c r="AA761" s="188"/>
      <c r="AT761" s="189" t="s">
        <v>279</v>
      </c>
      <c r="AU761" s="189" t="s">
        <v>108</v>
      </c>
      <c r="AV761" s="11" t="s">
        <v>282</v>
      </c>
      <c r="AW761" s="11" t="s">
        <v>40</v>
      </c>
      <c r="AX761" s="11" t="s">
        <v>85</v>
      </c>
      <c r="AY761" s="189" t="s">
        <v>271</v>
      </c>
    </row>
    <row r="762" spans="2:65" s="13" customFormat="1" ht="20.45" customHeight="1">
      <c r="B762" s="198"/>
      <c r="C762" s="199"/>
      <c r="D762" s="199"/>
      <c r="E762" s="200" t="s">
        <v>22</v>
      </c>
      <c r="F762" s="279" t="s">
        <v>1431</v>
      </c>
      <c r="G762" s="280"/>
      <c r="H762" s="280"/>
      <c r="I762" s="280"/>
      <c r="J762" s="199"/>
      <c r="K762" s="201" t="s">
        <v>22</v>
      </c>
      <c r="L762" s="199"/>
      <c r="M762" s="199"/>
      <c r="N762" s="199"/>
      <c r="O762" s="199"/>
      <c r="P762" s="199"/>
      <c r="Q762" s="199"/>
      <c r="R762" s="202"/>
      <c r="T762" s="203"/>
      <c r="U762" s="199"/>
      <c r="V762" s="199"/>
      <c r="W762" s="199"/>
      <c r="X762" s="199"/>
      <c r="Y762" s="199"/>
      <c r="Z762" s="199"/>
      <c r="AA762" s="204"/>
      <c r="AT762" s="205" t="s">
        <v>279</v>
      </c>
      <c r="AU762" s="205" t="s">
        <v>108</v>
      </c>
      <c r="AV762" s="13" t="s">
        <v>90</v>
      </c>
      <c r="AW762" s="13" t="s">
        <v>40</v>
      </c>
      <c r="AX762" s="13" t="s">
        <v>85</v>
      </c>
      <c r="AY762" s="205" t="s">
        <v>271</v>
      </c>
    </row>
    <row r="763" spans="2:65" s="10" customFormat="1" ht="20.45" customHeight="1">
      <c r="B763" s="174"/>
      <c r="C763" s="175"/>
      <c r="D763" s="175"/>
      <c r="E763" s="176" t="s">
        <v>22</v>
      </c>
      <c r="F763" s="281" t="s">
        <v>22</v>
      </c>
      <c r="G763" s="282"/>
      <c r="H763" s="282"/>
      <c r="I763" s="282"/>
      <c r="J763" s="175"/>
      <c r="K763" s="177">
        <v>0</v>
      </c>
      <c r="L763" s="175"/>
      <c r="M763" s="175"/>
      <c r="N763" s="175"/>
      <c r="O763" s="175"/>
      <c r="P763" s="175"/>
      <c r="Q763" s="175"/>
      <c r="R763" s="178"/>
      <c r="T763" s="179"/>
      <c r="U763" s="175"/>
      <c r="V763" s="175"/>
      <c r="W763" s="175"/>
      <c r="X763" s="175"/>
      <c r="Y763" s="175"/>
      <c r="Z763" s="175"/>
      <c r="AA763" s="180"/>
      <c r="AT763" s="181" t="s">
        <v>279</v>
      </c>
      <c r="AU763" s="181" t="s">
        <v>108</v>
      </c>
      <c r="AV763" s="10" t="s">
        <v>108</v>
      </c>
      <c r="AW763" s="10" t="s">
        <v>40</v>
      </c>
      <c r="AX763" s="10" t="s">
        <v>85</v>
      </c>
      <c r="AY763" s="181" t="s">
        <v>271</v>
      </c>
    </row>
    <row r="764" spans="2:65" s="12" customFormat="1" ht="20.45" customHeight="1">
      <c r="B764" s="190"/>
      <c r="C764" s="191"/>
      <c r="D764" s="191"/>
      <c r="E764" s="192" t="s">
        <v>124</v>
      </c>
      <c r="F764" s="293" t="s">
        <v>283</v>
      </c>
      <c r="G764" s="294"/>
      <c r="H764" s="294"/>
      <c r="I764" s="294"/>
      <c r="J764" s="191"/>
      <c r="K764" s="193">
        <v>86.46</v>
      </c>
      <c r="L764" s="191"/>
      <c r="M764" s="191"/>
      <c r="N764" s="191"/>
      <c r="O764" s="191"/>
      <c r="P764" s="191"/>
      <c r="Q764" s="191"/>
      <c r="R764" s="194"/>
      <c r="T764" s="195"/>
      <c r="U764" s="191"/>
      <c r="V764" s="191"/>
      <c r="W764" s="191"/>
      <c r="X764" s="191"/>
      <c r="Y764" s="191"/>
      <c r="Z764" s="191"/>
      <c r="AA764" s="196"/>
      <c r="AT764" s="197" t="s">
        <v>279</v>
      </c>
      <c r="AU764" s="197" t="s">
        <v>108</v>
      </c>
      <c r="AV764" s="12" t="s">
        <v>276</v>
      </c>
      <c r="AW764" s="12" t="s">
        <v>40</v>
      </c>
      <c r="AX764" s="12" t="s">
        <v>90</v>
      </c>
      <c r="AY764" s="197" t="s">
        <v>271</v>
      </c>
    </row>
    <row r="765" spans="2:65" s="1" customFormat="1" ht="51.6" customHeight="1">
      <c r="B765" s="38"/>
      <c r="C765" s="206" t="s">
        <v>1432</v>
      </c>
      <c r="D765" s="206" t="s">
        <v>381</v>
      </c>
      <c r="E765" s="207" t="s">
        <v>1433</v>
      </c>
      <c r="F765" s="289" t="s">
        <v>1434</v>
      </c>
      <c r="G765" s="289"/>
      <c r="H765" s="289"/>
      <c r="I765" s="289"/>
      <c r="J765" s="208" t="s">
        <v>375</v>
      </c>
      <c r="K765" s="209">
        <v>4565.0879999999997</v>
      </c>
      <c r="L765" s="290">
        <v>0</v>
      </c>
      <c r="M765" s="291"/>
      <c r="N765" s="292">
        <f>ROUND(L765*K765,1)</f>
        <v>0</v>
      </c>
      <c r="O765" s="273"/>
      <c r="P765" s="273"/>
      <c r="Q765" s="273"/>
      <c r="R765" s="40"/>
      <c r="T765" s="171" t="s">
        <v>22</v>
      </c>
      <c r="U765" s="47" t="s">
        <v>50</v>
      </c>
      <c r="V765" s="39"/>
      <c r="W765" s="172">
        <f>V765*K765</f>
        <v>0</v>
      </c>
      <c r="X765" s="172">
        <v>5.0000000000000001E-4</v>
      </c>
      <c r="Y765" s="172">
        <f>X765*K765</f>
        <v>2.2825440000000001</v>
      </c>
      <c r="Z765" s="172">
        <v>0</v>
      </c>
      <c r="AA765" s="173">
        <f>Z765*K765</f>
        <v>0</v>
      </c>
      <c r="AR765" s="21" t="s">
        <v>426</v>
      </c>
      <c r="AT765" s="21" t="s">
        <v>381</v>
      </c>
      <c r="AU765" s="21" t="s">
        <v>108</v>
      </c>
      <c r="AY765" s="21" t="s">
        <v>271</v>
      </c>
      <c r="BE765" s="108">
        <f>IF(U765="základní",N765,0)</f>
        <v>0</v>
      </c>
      <c r="BF765" s="108">
        <f>IF(U765="snížená",N765,0)</f>
        <v>0</v>
      </c>
      <c r="BG765" s="108">
        <f>IF(U765="zákl. přenesená",N765,0)</f>
        <v>0</v>
      </c>
      <c r="BH765" s="108">
        <f>IF(U765="sníž. přenesená",N765,0)</f>
        <v>0</v>
      </c>
      <c r="BI765" s="108">
        <f>IF(U765="nulová",N765,0)</f>
        <v>0</v>
      </c>
      <c r="BJ765" s="21" t="s">
        <v>90</v>
      </c>
      <c r="BK765" s="108">
        <f>ROUND(L765*K765,1)</f>
        <v>0</v>
      </c>
      <c r="BL765" s="21" t="s">
        <v>357</v>
      </c>
      <c r="BM765" s="21" t="s">
        <v>1435</v>
      </c>
    </row>
    <row r="766" spans="2:65" s="10" customFormat="1" ht="20.45" customHeight="1">
      <c r="B766" s="174"/>
      <c r="C766" s="175"/>
      <c r="D766" s="175"/>
      <c r="E766" s="176" t="s">
        <v>22</v>
      </c>
      <c r="F766" s="287" t="s">
        <v>1436</v>
      </c>
      <c r="G766" s="288"/>
      <c r="H766" s="288"/>
      <c r="I766" s="288"/>
      <c r="J766" s="175"/>
      <c r="K766" s="177">
        <v>4565.0879999999997</v>
      </c>
      <c r="L766" s="175"/>
      <c r="M766" s="175"/>
      <c r="N766" s="175"/>
      <c r="O766" s="175"/>
      <c r="P766" s="175"/>
      <c r="Q766" s="175"/>
      <c r="R766" s="178"/>
      <c r="T766" s="179"/>
      <c r="U766" s="175"/>
      <c r="V766" s="175"/>
      <c r="W766" s="175"/>
      <c r="X766" s="175"/>
      <c r="Y766" s="175"/>
      <c r="Z766" s="175"/>
      <c r="AA766" s="180"/>
      <c r="AT766" s="181" t="s">
        <v>279</v>
      </c>
      <c r="AU766" s="181" t="s">
        <v>108</v>
      </c>
      <c r="AV766" s="10" t="s">
        <v>108</v>
      </c>
      <c r="AW766" s="10" t="s">
        <v>40</v>
      </c>
      <c r="AX766" s="10" t="s">
        <v>90</v>
      </c>
      <c r="AY766" s="181" t="s">
        <v>271</v>
      </c>
    </row>
    <row r="767" spans="2:65" s="1" customFormat="1" ht="28.9" customHeight="1">
      <c r="B767" s="38"/>
      <c r="C767" s="167" t="s">
        <v>1437</v>
      </c>
      <c r="D767" s="167" t="s">
        <v>272</v>
      </c>
      <c r="E767" s="168" t="s">
        <v>1438</v>
      </c>
      <c r="F767" s="283" t="s">
        <v>1439</v>
      </c>
      <c r="G767" s="283"/>
      <c r="H767" s="283"/>
      <c r="I767" s="283"/>
      <c r="J767" s="169" t="s">
        <v>360</v>
      </c>
      <c r="K767" s="170">
        <v>2.589</v>
      </c>
      <c r="L767" s="272">
        <v>0</v>
      </c>
      <c r="M767" s="284"/>
      <c r="N767" s="273">
        <f>ROUND(L767*K767,1)</f>
        <v>0</v>
      </c>
      <c r="O767" s="273"/>
      <c r="P767" s="273"/>
      <c r="Q767" s="273"/>
      <c r="R767" s="40"/>
      <c r="T767" s="171" t="s">
        <v>22</v>
      </c>
      <c r="U767" s="47" t="s">
        <v>50</v>
      </c>
      <c r="V767" s="39"/>
      <c r="W767" s="172">
        <f>V767*K767</f>
        <v>0</v>
      </c>
      <c r="X767" s="172">
        <v>0</v>
      </c>
      <c r="Y767" s="172">
        <f>X767*K767</f>
        <v>0</v>
      </c>
      <c r="Z767" s="172">
        <v>0</v>
      </c>
      <c r="AA767" s="173">
        <f>Z767*K767</f>
        <v>0</v>
      </c>
      <c r="AR767" s="21" t="s">
        <v>357</v>
      </c>
      <c r="AT767" s="21" t="s">
        <v>272</v>
      </c>
      <c r="AU767" s="21" t="s">
        <v>108</v>
      </c>
      <c r="AY767" s="21" t="s">
        <v>271</v>
      </c>
      <c r="BE767" s="108">
        <f>IF(U767="základní",N767,0)</f>
        <v>0</v>
      </c>
      <c r="BF767" s="108">
        <f>IF(U767="snížená",N767,0)</f>
        <v>0</v>
      </c>
      <c r="BG767" s="108">
        <f>IF(U767="zákl. přenesená",N767,0)</f>
        <v>0</v>
      </c>
      <c r="BH767" s="108">
        <f>IF(U767="sníž. přenesená",N767,0)</f>
        <v>0</v>
      </c>
      <c r="BI767" s="108">
        <f>IF(U767="nulová",N767,0)</f>
        <v>0</v>
      </c>
      <c r="BJ767" s="21" t="s">
        <v>90</v>
      </c>
      <c r="BK767" s="108">
        <f>ROUND(L767*K767,1)</f>
        <v>0</v>
      </c>
      <c r="BL767" s="21" t="s">
        <v>357</v>
      </c>
      <c r="BM767" s="21" t="s">
        <v>1440</v>
      </c>
    </row>
    <row r="768" spans="2:65" s="1" customFormat="1" ht="28.9" customHeight="1">
      <c r="B768" s="38"/>
      <c r="C768" s="167" t="s">
        <v>1441</v>
      </c>
      <c r="D768" s="167" t="s">
        <v>272</v>
      </c>
      <c r="E768" s="168" t="s">
        <v>1442</v>
      </c>
      <c r="F768" s="283" t="s">
        <v>1443</v>
      </c>
      <c r="G768" s="283"/>
      <c r="H768" s="283"/>
      <c r="I768" s="283"/>
      <c r="J768" s="169" t="s">
        <v>360</v>
      </c>
      <c r="K768" s="170">
        <v>2.589</v>
      </c>
      <c r="L768" s="272">
        <v>0</v>
      </c>
      <c r="M768" s="284"/>
      <c r="N768" s="273">
        <f>ROUND(L768*K768,1)</f>
        <v>0</v>
      </c>
      <c r="O768" s="273"/>
      <c r="P768" s="273"/>
      <c r="Q768" s="273"/>
      <c r="R768" s="40"/>
      <c r="T768" s="171" t="s">
        <v>22</v>
      </c>
      <c r="U768" s="47" t="s">
        <v>50</v>
      </c>
      <c r="V768" s="39"/>
      <c r="W768" s="172">
        <f>V768*K768</f>
        <v>0</v>
      </c>
      <c r="X768" s="172">
        <v>0</v>
      </c>
      <c r="Y768" s="172">
        <f>X768*K768</f>
        <v>0</v>
      </c>
      <c r="Z768" s="172">
        <v>0</v>
      </c>
      <c r="AA768" s="173">
        <f>Z768*K768</f>
        <v>0</v>
      </c>
      <c r="AR768" s="21" t="s">
        <v>357</v>
      </c>
      <c r="AT768" s="21" t="s">
        <v>272</v>
      </c>
      <c r="AU768" s="21" t="s">
        <v>108</v>
      </c>
      <c r="AY768" s="21" t="s">
        <v>271</v>
      </c>
      <c r="BE768" s="108">
        <f>IF(U768="základní",N768,0)</f>
        <v>0</v>
      </c>
      <c r="BF768" s="108">
        <f>IF(U768="snížená",N768,0)</f>
        <v>0</v>
      </c>
      <c r="BG768" s="108">
        <f>IF(U768="zákl. přenesená",N768,0)</f>
        <v>0</v>
      </c>
      <c r="BH768" s="108">
        <f>IF(U768="sníž. přenesená",N768,0)</f>
        <v>0</v>
      </c>
      <c r="BI768" s="108">
        <f>IF(U768="nulová",N768,0)</f>
        <v>0</v>
      </c>
      <c r="BJ768" s="21" t="s">
        <v>90</v>
      </c>
      <c r="BK768" s="108">
        <f>ROUND(L768*K768,1)</f>
        <v>0</v>
      </c>
      <c r="BL768" s="21" t="s">
        <v>357</v>
      </c>
      <c r="BM768" s="21" t="s">
        <v>1444</v>
      </c>
    </row>
    <row r="769" spans="2:65" s="9" customFormat="1" ht="29.85" customHeight="1">
      <c r="B769" s="156"/>
      <c r="C769" s="157"/>
      <c r="D769" s="166" t="s">
        <v>238</v>
      </c>
      <c r="E769" s="166"/>
      <c r="F769" s="166"/>
      <c r="G769" s="166"/>
      <c r="H769" s="166"/>
      <c r="I769" s="166"/>
      <c r="J769" s="166"/>
      <c r="K769" s="166"/>
      <c r="L769" s="166"/>
      <c r="M769" s="166"/>
      <c r="N769" s="262">
        <f>BK769</f>
        <v>0</v>
      </c>
      <c r="O769" s="263"/>
      <c r="P769" s="263"/>
      <c r="Q769" s="263"/>
      <c r="R769" s="159"/>
      <c r="T769" s="160"/>
      <c r="U769" s="157"/>
      <c r="V769" s="157"/>
      <c r="W769" s="161">
        <f>SUM(W770:W821)</f>
        <v>0</v>
      </c>
      <c r="X769" s="157"/>
      <c r="Y769" s="161">
        <f>SUM(Y770:Y821)</f>
        <v>2.2553668900000003</v>
      </c>
      <c r="Z769" s="157"/>
      <c r="AA769" s="162">
        <f>SUM(AA770:AA821)</f>
        <v>0</v>
      </c>
      <c r="AR769" s="163" t="s">
        <v>108</v>
      </c>
      <c r="AT769" s="164" t="s">
        <v>84</v>
      </c>
      <c r="AU769" s="164" t="s">
        <v>90</v>
      </c>
      <c r="AY769" s="163" t="s">
        <v>271</v>
      </c>
      <c r="BK769" s="165">
        <f>SUM(BK770:BK821)</f>
        <v>0</v>
      </c>
    </row>
    <row r="770" spans="2:65" s="1" customFormat="1" ht="40.15" customHeight="1">
      <c r="B770" s="38"/>
      <c r="C770" s="167" t="s">
        <v>1445</v>
      </c>
      <c r="D770" s="167" t="s">
        <v>272</v>
      </c>
      <c r="E770" s="168" t="s">
        <v>1446</v>
      </c>
      <c r="F770" s="283" t="s">
        <v>1447</v>
      </c>
      <c r="G770" s="283"/>
      <c r="H770" s="283"/>
      <c r="I770" s="283"/>
      <c r="J770" s="169" t="s">
        <v>308</v>
      </c>
      <c r="K770" s="170">
        <v>44.368000000000002</v>
      </c>
      <c r="L770" s="272">
        <v>0</v>
      </c>
      <c r="M770" s="284"/>
      <c r="N770" s="273">
        <f>ROUND(L770*K770,1)</f>
        <v>0</v>
      </c>
      <c r="O770" s="273"/>
      <c r="P770" s="273"/>
      <c r="Q770" s="273"/>
      <c r="R770" s="40"/>
      <c r="T770" s="171" t="s">
        <v>22</v>
      </c>
      <c r="U770" s="47" t="s">
        <v>50</v>
      </c>
      <c r="V770" s="39"/>
      <c r="W770" s="172">
        <f>V770*K770</f>
        <v>0</v>
      </c>
      <c r="X770" s="172">
        <v>0</v>
      </c>
      <c r="Y770" s="172">
        <f>X770*K770</f>
        <v>0</v>
      </c>
      <c r="Z770" s="172">
        <v>0</v>
      </c>
      <c r="AA770" s="173">
        <f>Z770*K770</f>
        <v>0</v>
      </c>
      <c r="AR770" s="21" t="s">
        <v>357</v>
      </c>
      <c r="AT770" s="21" t="s">
        <v>272</v>
      </c>
      <c r="AU770" s="21" t="s">
        <v>108</v>
      </c>
      <c r="AY770" s="21" t="s">
        <v>271</v>
      </c>
      <c r="BE770" s="108">
        <f>IF(U770="základní",N770,0)</f>
        <v>0</v>
      </c>
      <c r="BF770" s="108">
        <f>IF(U770="snížená",N770,0)</f>
        <v>0</v>
      </c>
      <c r="BG770" s="108">
        <f>IF(U770="zákl. přenesená",N770,0)</f>
        <v>0</v>
      </c>
      <c r="BH770" s="108">
        <f>IF(U770="sníž. přenesená",N770,0)</f>
        <v>0</v>
      </c>
      <c r="BI770" s="108">
        <f>IF(U770="nulová",N770,0)</f>
        <v>0</v>
      </c>
      <c r="BJ770" s="21" t="s">
        <v>90</v>
      </c>
      <c r="BK770" s="108">
        <f>ROUND(L770*K770,1)</f>
        <v>0</v>
      </c>
      <c r="BL770" s="21" t="s">
        <v>357</v>
      </c>
      <c r="BM770" s="21" t="s">
        <v>1448</v>
      </c>
    </row>
    <row r="771" spans="2:65" s="13" customFormat="1" ht="20.45" customHeight="1">
      <c r="B771" s="198"/>
      <c r="C771" s="199"/>
      <c r="D771" s="199"/>
      <c r="E771" s="200" t="s">
        <v>22</v>
      </c>
      <c r="F771" s="285" t="s">
        <v>1449</v>
      </c>
      <c r="G771" s="286"/>
      <c r="H771" s="286"/>
      <c r="I771" s="286"/>
      <c r="J771" s="199"/>
      <c r="K771" s="201" t="s">
        <v>22</v>
      </c>
      <c r="L771" s="199"/>
      <c r="M771" s="199"/>
      <c r="N771" s="199"/>
      <c r="O771" s="199"/>
      <c r="P771" s="199"/>
      <c r="Q771" s="199"/>
      <c r="R771" s="202"/>
      <c r="T771" s="203"/>
      <c r="U771" s="199"/>
      <c r="V771" s="199"/>
      <c r="W771" s="199"/>
      <c r="X771" s="199"/>
      <c r="Y771" s="199"/>
      <c r="Z771" s="199"/>
      <c r="AA771" s="204"/>
      <c r="AT771" s="205" t="s">
        <v>279</v>
      </c>
      <c r="AU771" s="205" t="s">
        <v>108</v>
      </c>
      <c r="AV771" s="13" t="s">
        <v>90</v>
      </c>
      <c r="AW771" s="13" t="s">
        <v>40</v>
      </c>
      <c r="AX771" s="13" t="s">
        <v>85</v>
      </c>
      <c r="AY771" s="205" t="s">
        <v>271</v>
      </c>
    </row>
    <row r="772" spans="2:65" s="13" customFormat="1" ht="28.9" customHeight="1">
      <c r="B772" s="198"/>
      <c r="C772" s="199"/>
      <c r="D772" s="199"/>
      <c r="E772" s="200" t="s">
        <v>22</v>
      </c>
      <c r="F772" s="279" t="s">
        <v>1450</v>
      </c>
      <c r="G772" s="280"/>
      <c r="H772" s="280"/>
      <c r="I772" s="280"/>
      <c r="J772" s="199"/>
      <c r="K772" s="201" t="s">
        <v>22</v>
      </c>
      <c r="L772" s="199"/>
      <c r="M772" s="199"/>
      <c r="N772" s="199"/>
      <c r="O772" s="199"/>
      <c r="P772" s="199"/>
      <c r="Q772" s="199"/>
      <c r="R772" s="202"/>
      <c r="T772" s="203"/>
      <c r="U772" s="199"/>
      <c r="V772" s="199"/>
      <c r="W772" s="199"/>
      <c r="X772" s="199"/>
      <c r="Y772" s="199"/>
      <c r="Z772" s="199"/>
      <c r="AA772" s="204"/>
      <c r="AT772" s="205" t="s">
        <v>279</v>
      </c>
      <c r="AU772" s="205" t="s">
        <v>108</v>
      </c>
      <c r="AV772" s="13" t="s">
        <v>90</v>
      </c>
      <c r="AW772" s="13" t="s">
        <v>40</v>
      </c>
      <c r="AX772" s="13" t="s">
        <v>85</v>
      </c>
      <c r="AY772" s="205" t="s">
        <v>271</v>
      </c>
    </row>
    <row r="773" spans="2:65" s="10" customFormat="1" ht="20.45" customHeight="1">
      <c r="B773" s="174"/>
      <c r="C773" s="175"/>
      <c r="D773" s="175"/>
      <c r="E773" s="176" t="s">
        <v>22</v>
      </c>
      <c r="F773" s="281" t="s">
        <v>1451</v>
      </c>
      <c r="G773" s="282"/>
      <c r="H773" s="282"/>
      <c r="I773" s="282"/>
      <c r="J773" s="175"/>
      <c r="K773" s="177">
        <v>33.594000000000001</v>
      </c>
      <c r="L773" s="175"/>
      <c r="M773" s="175"/>
      <c r="N773" s="175"/>
      <c r="O773" s="175"/>
      <c r="P773" s="175"/>
      <c r="Q773" s="175"/>
      <c r="R773" s="178"/>
      <c r="T773" s="179"/>
      <c r="U773" s="175"/>
      <c r="V773" s="175"/>
      <c r="W773" s="175"/>
      <c r="X773" s="175"/>
      <c r="Y773" s="175"/>
      <c r="Z773" s="175"/>
      <c r="AA773" s="180"/>
      <c r="AT773" s="181" t="s">
        <v>279</v>
      </c>
      <c r="AU773" s="181" t="s">
        <v>108</v>
      </c>
      <c r="AV773" s="10" t="s">
        <v>108</v>
      </c>
      <c r="AW773" s="10" t="s">
        <v>40</v>
      </c>
      <c r="AX773" s="10" t="s">
        <v>85</v>
      </c>
      <c r="AY773" s="181" t="s">
        <v>271</v>
      </c>
    </row>
    <row r="774" spans="2:65" s="10" customFormat="1" ht="20.45" customHeight="1">
      <c r="B774" s="174"/>
      <c r="C774" s="175"/>
      <c r="D774" s="175"/>
      <c r="E774" s="176" t="s">
        <v>22</v>
      </c>
      <c r="F774" s="281" t="s">
        <v>1452</v>
      </c>
      <c r="G774" s="282"/>
      <c r="H774" s="282"/>
      <c r="I774" s="282"/>
      <c r="J774" s="175"/>
      <c r="K774" s="177">
        <v>9.6539999999999999</v>
      </c>
      <c r="L774" s="175"/>
      <c r="M774" s="175"/>
      <c r="N774" s="175"/>
      <c r="O774" s="175"/>
      <c r="P774" s="175"/>
      <c r="Q774" s="175"/>
      <c r="R774" s="178"/>
      <c r="T774" s="179"/>
      <c r="U774" s="175"/>
      <c r="V774" s="175"/>
      <c r="W774" s="175"/>
      <c r="X774" s="175"/>
      <c r="Y774" s="175"/>
      <c r="Z774" s="175"/>
      <c r="AA774" s="180"/>
      <c r="AT774" s="181" t="s">
        <v>279</v>
      </c>
      <c r="AU774" s="181" t="s">
        <v>108</v>
      </c>
      <c r="AV774" s="10" t="s">
        <v>108</v>
      </c>
      <c r="AW774" s="10" t="s">
        <v>40</v>
      </c>
      <c r="AX774" s="10" t="s">
        <v>85</v>
      </c>
      <c r="AY774" s="181" t="s">
        <v>271</v>
      </c>
    </row>
    <row r="775" spans="2:65" s="13" customFormat="1" ht="28.9" customHeight="1">
      <c r="B775" s="198"/>
      <c r="C775" s="199"/>
      <c r="D775" s="199"/>
      <c r="E775" s="200" t="s">
        <v>22</v>
      </c>
      <c r="F775" s="279" t="s">
        <v>1453</v>
      </c>
      <c r="G775" s="280"/>
      <c r="H775" s="280"/>
      <c r="I775" s="280"/>
      <c r="J775" s="199"/>
      <c r="K775" s="201" t="s">
        <v>22</v>
      </c>
      <c r="L775" s="199"/>
      <c r="M775" s="199"/>
      <c r="N775" s="199"/>
      <c r="O775" s="199"/>
      <c r="P775" s="199"/>
      <c r="Q775" s="199"/>
      <c r="R775" s="202"/>
      <c r="T775" s="203"/>
      <c r="U775" s="199"/>
      <c r="V775" s="199"/>
      <c r="W775" s="199"/>
      <c r="X775" s="199"/>
      <c r="Y775" s="199"/>
      <c r="Z775" s="199"/>
      <c r="AA775" s="204"/>
      <c r="AT775" s="205" t="s">
        <v>279</v>
      </c>
      <c r="AU775" s="205" t="s">
        <v>108</v>
      </c>
      <c r="AV775" s="13" t="s">
        <v>90</v>
      </c>
      <c r="AW775" s="13" t="s">
        <v>40</v>
      </c>
      <c r="AX775" s="13" t="s">
        <v>85</v>
      </c>
      <c r="AY775" s="205" t="s">
        <v>271</v>
      </c>
    </row>
    <row r="776" spans="2:65" s="10" customFormat="1" ht="20.45" customHeight="1">
      <c r="B776" s="174"/>
      <c r="C776" s="175"/>
      <c r="D776" s="175"/>
      <c r="E776" s="176" t="s">
        <v>22</v>
      </c>
      <c r="F776" s="281" t="s">
        <v>1454</v>
      </c>
      <c r="G776" s="282"/>
      <c r="H776" s="282"/>
      <c r="I776" s="282"/>
      <c r="J776" s="175"/>
      <c r="K776" s="177">
        <v>1.1200000000000001</v>
      </c>
      <c r="L776" s="175"/>
      <c r="M776" s="175"/>
      <c r="N776" s="175"/>
      <c r="O776" s="175"/>
      <c r="P776" s="175"/>
      <c r="Q776" s="175"/>
      <c r="R776" s="178"/>
      <c r="T776" s="179"/>
      <c r="U776" s="175"/>
      <c r="V776" s="175"/>
      <c r="W776" s="175"/>
      <c r="X776" s="175"/>
      <c r="Y776" s="175"/>
      <c r="Z776" s="175"/>
      <c r="AA776" s="180"/>
      <c r="AT776" s="181" t="s">
        <v>279</v>
      </c>
      <c r="AU776" s="181" t="s">
        <v>108</v>
      </c>
      <c r="AV776" s="10" t="s">
        <v>108</v>
      </c>
      <c r="AW776" s="10" t="s">
        <v>40</v>
      </c>
      <c r="AX776" s="10" t="s">
        <v>85</v>
      </c>
      <c r="AY776" s="181" t="s">
        <v>271</v>
      </c>
    </row>
    <row r="777" spans="2:65" s="12" customFormat="1" ht="20.45" customHeight="1">
      <c r="B777" s="190"/>
      <c r="C777" s="191"/>
      <c r="D777" s="191"/>
      <c r="E777" s="192" t="s">
        <v>173</v>
      </c>
      <c r="F777" s="293" t="s">
        <v>283</v>
      </c>
      <c r="G777" s="294"/>
      <c r="H777" s="294"/>
      <c r="I777" s="294"/>
      <c r="J777" s="191"/>
      <c r="K777" s="193">
        <v>44.368000000000002</v>
      </c>
      <c r="L777" s="191"/>
      <c r="M777" s="191"/>
      <c r="N777" s="191"/>
      <c r="O777" s="191"/>
      <c r="P777" s="191"/>
      <c r="Q777" s="191"/>
      <c r="R777" s="194"/>
      <c r="T777" s="195"/>
      <c r="U777" s="191"/>
      <c r="V777" s="191"/>
      <c r="W777" s="191"/>
      <c r="X777" s="191"/>
      <c r="Y777" s="191"/>
      <c r="Z777" s="191"/>
      <c r="AA777" s="196"/>
      <c r="AT777" s="197" t="s">
        <v>279</v>
      </c>
      <c r="AU777" s="197" t="s">
        <v>108</v>
      </c>
      <c r="AV777" s="12" t="s">
        <v>276</v>
      </c>
      <c r="AW777" s="12" t="s">
        <v>40</v>
      </c>
      <c r="AX777" s="12" t="s">
        <v>90</v>
      </c>
      <c r="AY777" s="197" t="s">
        <v>271</v>
      </c>
    </row>
    <row r="778" spans="2:65" s="1" customFormat="1" ht="51.6" customHeight="1">
      <c r="B778" s="38"/>
      <c r="C778" s="206" t="s">
        <v>1455</v>
      </c>
      <c r="D778" s="206" t="s">
        <v>381</v>
      </c>
      <c r="E778" s="207" t="s">
        <v>1456</v>
      </c>
      <c r="F778" s="289" t="s">
        <v>1457</v>
      </c>
      <c r="G778" s="289"/>
      <c r="H778" s="289"/>
      <c r="I778" s="289"/>
      <c r="J778" s="208" t="s">
        <v>308</v>
      </c>
      <c r="K778" s="209">
        <v>48.805</v>
      </c>
      <c r="L778" s="290">
        <v>0</v>
      </c>
      <c r="M778" s="291"/>
      <c r="N778" s="292">
        <f>ROUND(L778*K778,1)</f>
        <v>0</v>
      </c>
      <c r="O778" s="273"/>
      <c r="P778" s="273"/>
      <c r="Q778" s="273"/>
      <c r="R778" s="40"/>
      <c r="T778" s="171" t="s">
        <v>22</v>
      </c>
      <c r="U778" s="47" t="s">
        <v>50</v>
      </c>
      <c r="V778" s="39"/>
      <c r="W778" s="172">
        <f>V778*K778</f>
        <v>0</v>
      </c>
      <c r="X778" s="172">
        <v>2.0000000000000002E-5</v>
      </c>
      <c r="Y778" s="172">
        <f>X778*K778</f>
        <v>9.7610000000000004E-4</v>
      </c>
      <c r="Z778" s="172">
        <v>0</v>
      </c>
      <c r="AA778" s="173">
        <f>Z778*K778</f>
        <v>0</v>
      </c>
      <c r="AR778" s="21" t="s">
        <v>426</v>
      </c>
      <c r="AT778" s="21" t="s">
        <v>381</v>
      </c>
      <c r="AU778" s="21" t="s">
        <v>108</v>
      </c>
      <c r="AY778" s="21" t="s">
        <v>271</v>
      </c>
      <c r="BE778" s="108">
        <f>IF(U778="základní",N778,0)</f>
        <v>0</v>
      </c>
      <c r="BF778" s="108">
        <f>IF(U778="snížená",N778,0)</f>
        <v>0</v>
      </c>
      <c r="BG778" s="108">
        <f>IF(U778="zákl. přenesená",N778,0)</f>
        <v>0</v>
      </c>
      <c r="BH778" s="108">
        <f>IF(U778="sníž. přenesená",N778,0)</f>
        <v>0</v>
      </c>
      <c r="BI778" s="108">
        <f>IF(U778="nulová",N778,0)</f>
        <v>0</v>
      </c>
      <c r="BJ778" s="21" t="s">
        <v>90</v>
      </c>
      <c r="BK778" s="108">
        <f>ROUND(L778*K778,1)</f>
        <v>0</v>
      </c>
      <c r="BL778" s="21" t="s">
        <v>357</v>
      </c>
      <c r="BM778" s="21" t="s">
        <v>1458</v>
      </c>
    </row>
    <row r="779" spans="2:65" s="10" customFormat="1" ht="20.45" customHeight="1">
      <c r="B779" s="174"/>
      <c r="C779" s="175"/>
      <c r="D779" s="175"/>
      <c r="E779" s="176" t="s">
        <v>22</v>
      </c>
      <c r="F779" s="287" t="s">
        <v>1459</v>
      </c>
      <c r="G779" s="288"/>
      <c r="H779" s="288"/>
      <c r="I779" s="288"/>
      <c r="J779" s="175"/>
      <c r="K779" s="177">
        <v>48.805</v>
      </c>
      <c r="L779" s="175"/>
      <c r="M779" s="175"/>
      <c r="N779" s="175"/>
      <c r="O779" s="175"/>
      <c r="P779" s="175"/>
      <c r="Q779" s="175"/>
      <c r="R779" s="178"/>
      <c r="T779" s="179"/>
      <c r="U779" s="175"/>
      <c r="V779" s="175"/>
      <c r="W779" s="175"/>
      <c r="X779" s="175"/>
      <c r="Y779" s="175"/>
      <c r="Z779" s="175"/>
      <c r="AA779" s="180"/>
      <c r="AT779" s="181" t="s">
        <v>279</v>
      </c>
      <c r="AU779" s="181" t="s">
        <v>108</v>
      </c>
      <c r="AV779" s="10" t="s">
        <v>108</v>
      </c>
      <c r="AW779" s="10" t="s">
        <v>40</v>
      </c>
      <c r="AX779" s="10" t="s">
        <v>90</v>
      </c>
      <c r="AY779" s="181" t="s">
        <v>271</v>
      </c>
    </row>
    <row r="780" spans="2:65" s="1" customFormat="1" ht="28.9" customHeight="1">
      <c r="B780" s="38"/>
      <c r="C780" s="167" t="s">
        <v>1460</v>
      </c>
      <c r="D780" s="167" t="s">
        <v>272</v>
      </c>
      <c r="E780" s="168" t="s">
        <v>1461</v>
      </c>
      <c r="F780" s="283" t="s">
        <v>1462</v>
      </c>
      <c r="G780" s="283"/>
      <c r="H780" s="283"/>
      <c r="I780" s="283"/>
      <c r="J780" s="169" t="s">
        <v>275</v>
      </c>
      <c r="K780" s="170">
        <v>4.3869999999999996</v>
      </c>
      <c r="L780" s="272">
        <v>0</v>
      </c>
      <c r="M780" s="284"/>
      <c r="N780" s="273">
        <f>ROUND(L780*K780,1)</f>
        <v>0</v>
      </c>
      <c r="O780" s="273"/>
      <c r="P780" s="273"/>
      <c r="Q780" s="273"/>
      <c r="R780" s="40"/>
      <c r="T780" s="171" t="s">
        <v>22</v>
      </c>
      <c r="U780" s="47" t="s">
        <v>50</v>
      </c>
      <c r="V780" s="39"/>
      <c r="W780" s="172">
        <f>V780*K780</f>
        <v>0</v>
      </c>
      <c r="X780" s="172">
        <v>6.9999999999999994E-5</v>
      </c>
      <c r="Y780" s="172">
        <f>X780*K780</f>
        <v>3.0708999999999993E-4</v>
      </c>
      <c r="Z780" s="172">
        <v>0</v>
      </c>
      <c r="AA780" s="173">
        <f>Z780*K780</f>
        <v>0</v>
      </c>
      <c r="AR780" s="21" t="s">
        <v>357</v>
      </c>
      <c r="AT780" s="21" t="s">
        <v>272</v>
      </c>
      <c r="AU780" s="21" t="s">
        <v>108</v>
      </c>
      <c r="AY780" s="21" t="s">
        <v>271</v>
      </c>
      <c r="BE780" s="108">
        <f>IF(U780="základní",N780,0)</f>
        <v>0</v>
      </c>
      <c r="BF780" s="108">
        <f>IF(U780="snížená",N780,0)</f>
        <v>0</v>
      </c>
      <c r="BG780" s="108">
        <f>IF(U780="zákl. přenesená",N780,0)</f>
        <v>0</v>
      </c>
      <c r="BH780" s="108">
        <f>IF(U780="sníž. přenesená",N780,0)</f>
        <v>0</v>
      </c>
      <c r="BI780" s="108">
        <f>IF(U780="nulová",N780,0)</f>
        <v>0</v>
      </c>
      <c r="BJ780" s="21" t="s">
        <v>90</v>
      </c>
      <c r="BK780" s="108">
        <f>ROUND(L780*K780,1)</f>
        <v>0</v>
      </c>
      <c r="BL780" s="21" t="s">
        <v>357</v>
      </c>
      <c r="BM780" s="21" t="s">
        <v>1463</v>
      </c>
    </row>
    <row r="781" spans="2:65" s="10" customFormat="1" ht="20.45" customHeight="1">
      <c r="B781" s="174"/>
      <c r="C781" s="175"/>
      <c r="D781" s="175"/>
      <c r="E781" s="176" t="s">
        <v>22</v>
      </c>
      <c r="F781" s="287" t="s">
        <v>175</v>
      </c>
      <c r="G781" s="288"/>
      <c r="H781" s="288"/>
      <c r="I781" s="288"/>
      <c r="J781" s="175"/>
      <c r="K781" s="177">
        <v>4.3869999999999996</v>
      </c>
      <c r="L781" s="175"/>
      <c r="M781" s="175"/>
      <c r="N781" s="175"/>
      <c r="O781" s="175"/>
      <c r="P781" s="175"/>
      <c r="Q781" s="175"/>
      <c r="R781" s="178"/>
      <c r="T781" s="179"/>
      <c r="U781" s="175"/>
      <c r="V781" s="175"/>
      <c r="W781" s="175"/>
      <c r="X781" s="175"/>
      <c r="Y781" s="175"/>
      <c r="Z781" s="175"/>
      <c r="AA781" s="180"/>
      <c r="AT781" s="181" t="s">
        <v>279</v>
      </c>
      <c r="AU781" s="181" t="s">
        <v>108</v>
      </c>
      <c r="AV781" s="10" t="s">
        <v>108</v>
      </c>
      <c r="AW781" s="10" t="s">
        <v>40</v>
      </c>
      <c r="AX781" s="10" t="s">
        <v>90</v>
      </c>
      <c r="AY781" s="181" t="s">
        <v>271</v>
      </c>
    </row>
    <row r="782" spans="2:65" s="1" customFormat="1" ht="28.9" customHeight="1">
      <c r="B782" s="38"/>
      <c r="C782" s="167" t="s">
        <v>1464</v>
      </c>
      <c r="D782" s="167" t="s">
        <v>272</v>
      </c>
      <c r="E782" s="168" t="s">
        <v>1465</v>
      </c>
      <c r="F782" s="283" t="s">
        <v>1466</v>
      </c>
      <c r="G782" s="283"/>
      <c r="H782" s="283"/>
      <c r="I782" s="283"/>
      <c r="J782" s="169" t="s">
        <v>275</v>
      </c>
      <c r="K782" s="170">
        <v>4.3869999999999996</v>
      </c>
      <c r="L782" s="272">
        <v>0</v>
      </c>
      <c r="M782" s="284"/>
      <c r="N782" s="273">
        <f>ROUND(L782*K782,1)</f>
        <v>0</v>
      </c>
      <c r="O782" s="273"/>
      <c r="P782" s="273"/>
      <c r="Q782" s="273"/>
      <c r="R782" s="40"/>
      <c r="T782" s="171" t="s">
        <v>22</v>
      </c>
      <c r="U782" s="47" t="s">
        <v>50</v>
      </c>
      <c r="V782" s="39"/>
      <c r="W782" s="172">
        <f>V782*K782</f>
        <v>0</v>
      </c>
      <c r="X782" s="172">
        <v>6.0000000000000002E-5</v>
      </c>
      <c r="Y782" s="172">
        <f>X782*K782</f>
        <v>2.6321999999999999E-4</v>
      </c>
      <c r="Z782" s="172">
        <v>0</v>
      </c>
      <c r="AA782" s="173">
        <f>Z782*K782</f>
        <v>0</v>
      </c>
      <c r="AR782" s="21" t="s">
        <v>357</v>
      </c>
      <c r="AT782" s="21" t="s">
        <v>272</v>
      </c>
      <c r="AU782" s="21" t="s">
        <v>108</v>
      </c>
      <c r="AY782" s="21" t="s">
        <v>271</v>
      </c>
      <c r="BE782" s="108">
        <f>IF(U782="základní",N782,0)</f>
        <v>0</v>
      </c>
      <c r="BF782" s="108">
        <f>IF(U782="snížená",N782,0)</f>
        <v>0</v>
      </c>
      <c r="BG782" s="108">
        <f>IF(U782="zákl. přenesená",N782,0)</f>
        <v>0</v>
      </c>
      <c r="BH782" s="108">
        <f>IF(U782="sníž. přenesená",N782,0)</f>
        <v>0</v>
      </c>
      <c r="BI782" s="108">
        <f>IF(U782="nulová",N782,0)</f>
        <v>0</v>
      </c>
      <c r="BJ782" s="21" t="s">
        <v>90</v>
      </c>
      <c r="BK782" s="108">
        <f>ROUND(L782*K782,1)</f>
        <v>0</v>
      </c>
      <c r="BL782" s="21" t="s">
        <v>357</v>
      </c>
      <c r="BM782" s="21" t="s">
        <v>1467</v>
      </c>
    </row>
    <row r="783" spans="2:65" s="13" customFormat="1" ht="20.45" customHeight="1">
      <c r="B783" s="198"/>
      <c r="C783" s="199"/>
      <c r="D783" s="199"/>
      <c r="E783" s="200" t="s">
        <v>22</v>
      </c>
      <c r="F783" s="285" t="s">
        <v>1468</v>
      </c>
      <c r="G783" s="286"/>
      <c r="H783" s="286"/>
      <c r="I783" s="286"/>
      <c r="J783" s="199"/>
      <c r="K783" s="201" t="s">
        <v>22</v>
      </c>
      <c r="L783" s="199"/>
      <c r="M783" s="199"/>
      <c r="N783" s="199"/>
      <c r="O783" s="199"/>
      <c r="P783" s="199"/>
      <c r="Q783" s="199"/>
      <c r="R783" s="202"/>
      <c r="T783" s="203"/>
      <c r="U783" s="199"/>
      <c r="V783" s="199"/>
      <c r="W783" s="199"/>
      <c r="X783" s="199"/>
      <c r="Y783" s="199"/>
      <c r="Z783" s="199"/>
      <c r="AA783" s="204"/>
      <c r="AT783" s="205" t="s">
        <v>279</v>
      </c>
      <c r="AU783" s="205" t="s">
        <v>108</v>
      </c>
      <c r="AV783" s="13" t="s">
        <v>90</v>
      </c>
      <c r="AW783" s="13" t="s">
        <v>40</v>
      </c>
      <c r="AX783" s="13" t="s">
        <v>85</v>
      </c>
      <c r="AY783" s="205" t="s">
        <v>271</v>
      </c>
    </row>
    <row r="784" spans="2:65" s="10" customFormat="1" ht="20.45" customHeight="1">
      <c r="B784" s="174"/>
      <c r="C784" s="175"/>
      <c r="D784" s="175"/>
      <c r="E784" s="176" t="s">
        <v>22</v>
      </c>
      <c r="F784" s="281" t="s">
        <v>1469</v>
      </c>
      <c r="G784" s="282"/>
      <c r="H784" s="282"/>
      <c r="I784" s="282"/>
      <c r="J784" s="175"/>
      <c r="K784" s="177">
        <v>2.262</v>
      </c>
      <c r="L784" s="175"/>
      <c r="M784" s="175"/>
      <c r="N784" s="175"/>
      <c r="O784" s="175"/>
      <c r="P784" s="175"/>
      <c r="Q784" s="175"/>
      <c r="R784" s="178"/>
      <c r="T784" s="179"/>
      <c r="U784" s="175"/>
      <c r="V784" s="175"/>
      <c r="W784" s="175"/>
      <c r="X784" s="175"/>
      <c r="Y784" s="175"/>
      <c r="Z784" s="175"/>
      <c r="AA784" s="180"/>
      <c r="AT784" s="181" t="s">
        <v>279</v>
      </c>
      <c r="AU784" s="181" t="s">
        <v>108</v>
      </c>
      <c r="AV784" s="10" t="s">
        <v>108</v>
      </c>
      <c r="AW784" s="10" t="s">
        <v>40</v>
      </c>
      <c r="AX784" s="10" t="s">
        <v>85</v>
      </c>
      <c r="AY784" s="181" t="s">
        <v>271</v>
      </c>
    </row>
    <row r="785" spans="2:65" s="13" customFormat="1" ht="20.45" customHeight="1">
      <c r="B785" s="198"/>
      <c r="C785" s="199"/>
      <c r="D785" s="199"/>
      <c r="E785" s="200" t="s">
        <v>22</v>
      </c>
      <c r="F785" s="279" t="s">
        <v>1470</v>
      </c>
      <c r="G785" s="280"/>
      <c r="H785" s="280"/>
      <c r="I785" s="280"/>
      <c r="J785" s="199"/>
      <c r="K785" s="201" t="s">
        <v>22</v>
      </c>
      <c r="L785" s="199"/>
      <c r="M785" s="199"/>
      <c r="N785" s="199"/>
      <c r="O785" s="199"/>
      <c r="P785" s="199"/>
      <c r="Q785" s="199"/>
      <c r="R785" s="202"/>
      <c r="T785" s="203"/>
      <c r="U785" s="199"/>
      <c r="V785" s="199"/>
      <c r="W785" s="199"/>
      <c r="X785" s="199"/>
      <c r="Y785" s="199"/>
      <c r="Z785" s="199"/>
      <c r="AA785" s="204"/>
      <c r="AT785" s="205" t="s">
        <v>279</v>
      </c>
      <c r="AU785" s="205" t="s">
        <v>108</v>
      </c>
      <c r="AV785" s="13" t="s">
        <v>90</v>
      </c>
      <c r="AW785" s="13" t="s">
        <v>40</v>
      </c>
      <c r="AX785" s="13" t="s">
        <v>85</v>
      </c>
      <c r="AY785" s="205" t="s">
        <v>271</v>
      </c>
    </row>
    <row r="786" spans="2:65" s="10" customFormat="1" ht="20.45" customHeight="1">
      <c r="B786" s="174"/>
      <c r="C786" s="175"/>
      <c r="D786" s="175"/>
      <c r="E786" s="176" t="s">
        <v>22</v>
      </c>
      <c r="F786" s="281" t="s">
        <v>1471</v>
      </c>
      <c r="G786" s="282"/>
      <c r="H786" s="282"/>
      <c r="I786" s="282"/>
      <c r="J786" s="175"/>
      <c r="K786" s="177">
        <v>2.125</v>
      </c>
      <c r="L786" s="175"/>
      <c r="M786" s="175"/>
      <c r="N786" s="175"/>
      <c r="O786" s="175"/>
      <c r="P786" s="175"/>
      <c r="Q786" s="175"/>
      <c r="R786" s="178"/>
      <c r="T786" s="179"/>
      <c r="U786" s="175"/>
      <c r="V786" s="175"/>
      <c r="W786" s="175"/>
      <c r="X786" s="175"/>
      <c r="Y786" s="175"/>
      <c r="Z786" s="175"/>
      <c r="AA786" s="180"/>
      <c r="AT786" s="181" t="s">
        <v>279</v>
      </c>
      <c r="AU786" s="181" t="s">
        <v>108</v>
      </c>
      <c r="AV786" s="10" t="s">
        <v>108</v>
      </c>
      <c r="AW786" s="10" t="s">
        <v>40</v>
      </c>
      <c r="AX786" s="10" t="s">
        <v>85</v>
      </c>
      <c r="AY786" s="181" t="s">
        <v>271</v>
      </c>
    </row>
    <row r="787" spans="2:65" s="12" customFormat="1" ht="20.45" customHeight="1">
      <c r="B787" s="190"/>
      <c r="C787" s="191"/>
      <c r="D787" s="191"/>
      <c r="E787" s="192" t="s">
        <v>175</v>
      </c>
      <c r="F787" s="293" t="s">
        <v>283</v>
      </c>
      <c r="G787" s="294"/>
      <c r="H787" s="294"/>
      <c r="I787" s="294"/>
      <c r="J787" s="191"/>
      <c r="K787" s="193">
        <v>4.3869999999999996</v>
      </c>
      <c r="L787" s="191"/>
      <c r="M787" s="191"/>
      <c r="N787" s="191"/>
      <c r="O787" s="191"/>
      <c r="P787" s="191"/>
      <c r="Q787" s="191"/>
      <c r="R787" s="194"/>
      <c r="T787" s="195"/>
      <c r="U787" s="191"/>
      <c r="V787" s="191"/>
      <c r="W787" s="191"/>
      <c r="X787" s="191"/>
      <c r="Y787" s="191"/>
      <c r="Z787" s="191"/>
      <c r="AA787" s="196"/>
      <c r="AT787" s="197" t="s">
        <v>279</v>
      </c>
      <c r="AU787" s="197" t="s">
        <v>108</v>
      </c>
      <c r="AV787" s="12" t="s">
        <v>276</v>
      </c>
      <c r="AW787" s="12" t="s">
        <v>40</v>
      </c>
      <c r="AX787" s="12" t="s">
        <v>90</v>
      </c>
      <c r="AY787" s="197" t="s">
        <v>271</v>
      </c>
    </row>
    <row r="788" spans="2:65" s="1" customFormat="1" ht="28.9" customHeight="1">
      <c r="B788" s="38"/>
      <c r="C788" s="167" t="s">
        <v>1472</v>
      </c>
      <c r="D788" s="167" t="s">
        <v>272</v>
      </c>
      <c r="E788" s="168" t="s">
        <v>1473</v>
      </c>
      <c r="F788" s="283" t="s">
        <v>1474</v>
      </c>
      <c r="G788" s="283"/>
      <c r="H788" s="283"/>
      <c r="I788" s="283"/>
      <c r="J788" s="169" t="s">
        <v>275</v>
      </c>
      <c r="K788" s="170">
        <v>4.3869999999999996</v>
      </c>
      <c r="L788" s="272">
        <v>0</v>
      </c>
      <c r="M788" s="284"/>
      <c r="N788" s="273">
        <f>ROUND(L788*K788,1)</f>
        <v>0</v>
      </c>
      <c r="O788" s="273"/>
      <c r="P788" s="273"/>
      <c r="Q788" s="273"/>
      <c r="R788" s="40"/>
      <c r="T788" s="171" t="s">
        <v>22</v>
      </c>
      <c r="U788" s="47" t="s">
        <v>50</v>
      </c>
      <c r="V788" s="39"/>
      <c r="W788" s="172">
        <f>V788*K788</f>
        <v>0</v>
      </c>
      <c r="X788" s="172">
        <v>1.2E-4</v>
      </c>
      <c r="Y788" s="172">
        <f>X788*K788</f>
        <v>5.2643999999999998E-4</v>
      </c>
      <c r="Z788" s="172">
        <v>0</v>
      </c>
      <c r="AA788" s="173">
        <f>Z788*K788</f>
        <v>0</v>
      </c>
      <c r="AR788" s="21" t="s">
        <v>357</v>
      </c>
      <c r="AT788" s="21" t="s">
        <v>272</v>
      </c>
      <c r="AU788" s="21" t="s">
        <v>108</v>
      </c>
      <c r="AY788" s="21" t="s">
        <v>271</v>
      </c>
      <c r="BE788" s="108">
        <f>IF(U788="základní",N788,0)</f>
        <v>0</v>
      </c>
      <c r="BF788" s="108">
        <f>IF(U788="snížená",N788,0)</f>
        <v>0</v>
      </c>
      <c r="BG788" s="108">
        <f>IF(U788="zákl. přenesená",N788,0)</f>
        <v>0</v>
      </c>
      <c r="BH788" s="108">
        <f>IF(U788="sníž. přenesená",N788,0)</f>
        <v>0</v>
      </c>
      <c r="BI788" s="108">
        <f>IF(U788="nulová",N788,0)</f>
        <v>0</v>
      </c>
      <c r="BJ788" s="21" t="s">
        <v>90</v>
      </c>
      <c r="BK788" s="108">
        <f>ROUND(L788*K788,1)</f>
        <v>0</v>
      </c>
      <c r="BL788" s="21" t="s">
        <v>357</v>
      </c>
      <c r="BM788" s="21" t="s">
        <v>1475</v>
      </c>
    </row>
    <row r="789" spans="2:65" s="10" customFormat="1" ht="20.45" customHeight="1">
      <c r="B789" s="174"/>
      <c r="C789" s="175"/>
      <c r="D789" s="175"/>
      <c r="E789" s="176" t="s">
        <v>22</v>
      </c>
      <c r="F789" s="287" t="s">
        <v>175</v>
      </c>
      <c r="G789" s="288"/>
      <c r="H789" s="288"/>
      <c r="I789" s="288"/>
      <c r="J789" s="175"/>
      <c r="K789" s="177">
        <v>4.3869999999999996</v>
      </c>
      <c r="L789" s="175"/>
      <c r="M789" s="175"/>
      <c r="N789" s="175"/>
      <c r="O789" s="175"/>
      <c r="P789" s="175"/>
      <c r="Q789" s="175"/>
      <c r="R789" s="178"/>
      <c r="T789" s="179"/>
      <c r="U789" s="175"/>
      <c r="V789" s="175"/>
      <c r="W789" s="175"/>
      <c r="X789" s="175"/>
      <c r="Y789" s="175"/>
      <c r="Z789" s="175"/>
      <c r="AA789" s="180"/>
      <c r="AT789" s="181" t="s">
        <v>279</v>
      </c>
      <c r="AU789" s="181" t="s">
        <v>108</v>
      </c>
      <c r="AV789" s="10" t="s">
        <v>108</v>
      </c>
      <c r="AW789" s="10" t="s">
        <v>40</v>
      </c>
      <c r="AX789" s="10" t="s">
        <v>90</v>
      </c>
      <c r="AY789" s="181" t="s">
        <v>271</v>
      </c>
    </row>
    <row r="790" spans="2:65" s="1" customFormat="1" ht="28.9" customHeight="1">
      <c r="B790" s="38"/>
      <c r="C790" s="167" t="s">
        <v>1476</v>
      </c>
      <c r="D790" s="167" t="s">
        <v>272</v>
      </c>
      <c r="E790" s="168" t="s">
        <v>1477</v>
      </c>
      <c r="F790" s="283" t="s">
        <v>1478</v>
      </c>
      <c r="G790" s="283"/>
      <c r="H790" s="283"/>
      <c r="I790" s="283"/>
      <c r="J790" s="169" t="s">
        <v>275</v>
      </c>
      <c r="K790" s="170">
        <v>4.3869999999999996</v>
      </c>
      <c r="L790" s="272">
        <v>0</v>
      </c>
      <c r="M790" s="284"/>
      <c r="N790" s="273">
        <f>ROUND(L790*K790,1)</f>
        <v>0</v>
      </c>
      <c r="O790" s="273"/>
      <c r="P790" s="273"/>
      <c r="Q790" s="273"/>
      <c r="R790" s="40"/>
      <c r="T790" s="171" t="s">
        <v>22</v>
      </c>
      <c r="U790" s="47" t="s">
        <v>50</v>
      </c>
      <c r="V790" s="39"/>
      <c r="W790" s="172">
        <f>V790*K790</f>
        <v>0</v>
      </c>
      <c r="X790" s="172">
        <v>1.2E-4</v>
      </c>
      <c r="Y790" s="172">
        <f>X790*K790</f>
        <v>5.2643999999999998E-4</v>
      </c>
      <c r="Z790" s="172">
        <v>0</v>
      </c>
      <c r="AA790" s="173">
        <f>Z790*K790</f>
        <v>0</v>
      </c>
      <c r="AR790" s="21" t="s">
        <v>357</v>
      </c>
      <c r="AT790" s="21" t="s">
        <v>272</v>
      </c>
      <c r="AU790" s="21" t="s">
        <v>108</v>
      </c>
      <c r="AY790" s="21" t="s">
        <v>271</v>
      </c>
      <c r="BE790" s="108">
        <f>IF(U790="základní",N790,0)</f>
        <v>0</v>
      </c>
      <c r="BF790" s="108">
        <f>IF(U790="snížená",N790,0)</f>
        <v>0</v>
      </c>
      <c r="BG790" s="108">
        <f>IF(U790="zákl. přenesená",N790,0)</f>
        <v>0</v>
      </c>
      <c r="BH790" s="108">
        <f>IF(U790="sníž. přenesená",N790,0)</f>
        <v>0</v>
      </c>
      <c r="BI790" s="108">
        <f>IF(U790="nulová",N790,0)</f>
        <v>0</v>
      </c>
      <c r="BJ790" s="21" t="s">
        <v>90</v>
      </c>
      <c r="BK790" s="108">
        <f>ROUND(L790*K790,1)</f>
        <v>0</v>
      </c>
      <c r="BL790" s="21" t="s">
        <v>357</v>
      </c>
      <c r="BM790" s="21" t="s">
        <v>1479</v>
      </c>
    </row>
    <row r="791" spans="2:65" s="10" customFormat="1" ht="20.45" customHeight="1">
      <c r="B791" s="174"/>
      <c r="C791" s="175"/>
      <c r="D791" s="175"/>
      <c r="E791" s="176" t="s">
        <v>22</v>
      </c>
      <c r="F791" s="287" t="s">
        <v>175</v>
      </c>
      <c r="G791" s="288"/>
      <c r="H791" s="288"/>
      <c r="I791" s="288"/>
      <c r="J791" s="175"/>
      <c r="K791" s="177">
        <v>4.3869999999999996</v>
      </c>
      <c r="L791" s="175"/>
      <c r="M791" s="175"/>
      <c r="N791" s="175"/>
      <c r="O791" s="175"/>
      <c r="P791" s="175"/>
      <c r="Q791" s="175"/>
      <c r="R791" s="178"/>
      <c r="T791" s="179"/>
      <c r="U791" s="175"/>
      <c r="V791" s="175"/>
      <c r="W791" s="175"/>
      <c r="X791" s="175"/>
      <c r="Y791" s="175"/>
      <c r="Z791" s="175"/>
      <c r="AA791" s="180"/>
      <c r="AT791" s="181" t="s">
        <v>279</v>
      </c>
      <c r="AU791" s="181" t="s">
        <v>108</v>
      </c>
      <c r="AV791" s="10" t="s">
        <v>108</v>
      </c>
      <c r="AW791" s="10" t="s">
        <v>40</v>
      </c>
      <c r="AX791" s="10" t="s">
        <v>90</v>
      </c>
      <c r="AY791" s="181" t="s">
        <v>271</v>
      </c>
    </row>
    <row r="792" spans="2:65" s="1" customFormat="1" ht="28.9" customHeight="1">
      <c r="B792" s="38"/>
      <c r="C792" s="167" t="s">
        <v>1480</v>
      </c>
      <c r="D792" s="167" t="s">
        <v>272</v>
      </c>
      <c r="E792" s="168" t="s">
        <v>1481</v>
      </c>
      <c r="F792" s="283" t="s">
        <v>1482</v>
      </c>
      <c r="G792" s="283"/>
      <c r="H792" s="283"/>
      <c r="I792" s="283"/>
      <c r="J792" s="169" t="s">
        <v>275</v>
      </c>
      <c r="K792" s="170">
        <v>86.46</v>
      </c>
      <c r="L792" s="272">
        <v>0</v>
      </c>
      <c r="M792" s="284"/>
      <c r="N792" s="273">
        <f>ROUND(L792*K792,1)</f>
        <v>0</v>
      </c>
      <c r="O792" s="273"/>
      <c r="P792" s="273"/>
      <c r="Q792" s="273"/>
      <c r="R792" s="40"/>
      <c r="T792" s="171" t="s">
        <v>22</v>
      </c>
      <c r="U792" s="47" t="s">
        <v>50</v>
      </c>
      <c r="V792" s="39"/>
      <c r="W792" s="172">
        <f>V792*K792</f>
        <v>0</v>
      </c>
      <c r="X792" s="172">
        <v>2.1000000000000001E-4</v>
      </c>
      <c r="Y792" s="172">
        <f>X792*K792</f>
        <v>1.8156599999999998E-2</v>
      </c>
      <c r="Z792" s="172">
        <v>0</v>
      </c>
      <c r="AA792" s="173">
        <f>Z792*K792</f>
        <v>0</v>
      </c>
      <c r="AR792" s="21" t="s">
        <v>357</v>
      </c>
      <c r="AT792" s="21" t="s">
        <v>272</v>
      </c>
      <c r="AU792" s="21" t="s">
        <v>108</v>
      </c>
      <c r="AY792" s="21" t="s">
        <v>271</v>
      </c>
      <c r="BE792" s="108">
        <f>IF(U792="základní",N792,0)</f>
        <v>0</v>
      </c>
      <c r="BF792" s="108">
        <f>IF(U792="snížená",N792,0)</f>
        <v>0</v>
      </c>
      <c r="BG792" s="108">
        <f>IF(U792="zákl. přenesená",N792,0)</f>
        <v>0</v>
      </c>
      <c r="BH792" s="108">
        <f>IF(U792="sníž. přenesená",N792,0)</f>
        <v>0</v>
      </c>
      <c r="BI792" s="108">
        <f>IF(U792="nulová",N792,0)</f>
        <v>0</v>
      </c>
      <c r="BJ792" s="21" t="s">
        <v>90</v>
      </c>
      <c r="BK792" s="108">
        <f>ROUND(L792*K792,1)</f>
        <v>0</v>
      </c>
      <c r="BL792" s="21" t="s">
        <v>357</v>
      </c>
      <c r="BM792" s="21" t="s">
        <v>1483</v>
      </c>
    </row>
    <row r="793" spans="2:65" s="10" customFormat="1" ht="20.45" customHeight="1">
      <c r="B793" s="174"/>
      <c r="C793" s="175"/>
      <c r="D793" s="175"/>
      <c r="E793" s="176" t="s">
        <v>22</v>
      </c>
      <c r="F793" s="287" t="s">
        <v>124</v>
      </c>
      <c r="G793" s="288"/>
      <c r="H793" s="288"/>
      <c r="I793" s="288"/>
      <c r="J793" s="175"/>
      <c r="K793" s="177">
        <v>86.46</v>
      </c>
      <c r="L793" s="175"/>
      <c r="M793" s="175"/>
      <c r="N793" s="175"/>
      <c r="O793" s="175"/>
      <c r="P793" s="175"/>
      <c r="Q793" s="175"/>
      <c r="R793" s="178"/>
      <c r="T793" s="179"/>
      <c r="U793" s="175"/>
      <c r="V793" s="175"/>
      <c r="W793" s="175"/>
      <c r="X793" s="175"/>
      <c r="Y793" s="175"/>
      <c r="Z793" s="175"/>
      <c r="AA793" s="180"/>
      <c r="AT793" s="181" t="s">
        <v>279</v>
      </c>
      <c r="AU793" s="181" t="s">
        <v>108</v>
      </c>
      <c r="AV793" s="10" t="s">
        <v>108</v>
      </c>
      <c r="AW793" s="10" t="s">
        <v>40</v>
      </c>
      <c r="AX793" s="10" t="s">
        <v>90</v>
      </c>
      <c r="AY793" s="181" t="s">
        <v>271</v>
      </c>
    </row>
    <row r="794" spans="2:65" s="1" customFormat="1" ht="40.15" customHeight="1">
      <c r="B794" s="38"/>
      <c r="C794" s="167" t="s">
        <v>1484</v>
      </c>
      <c r="D794" s="167" t="s">
        <v>272</v>
      </c>
      <c r="E794" s="168" t="s">
        <v>1485</v>
      </c>
      <c r="F794" s="283" t="s">
        <v>1486</v>
      </c>
      <c r="G794" s="283"/>
      <c r="H794" s="283"/>
      <c r="I794" s="283"/>
      <c r="J794" s="169" t="s">
        <v>275</v>
      </c>
      <c r="K794" s="170">
        <v>193</v>
      </c>
      <c r="L794" s="272">
        <v>0</v>
      </c>
      <c r="M794" s="284"/>
      <c r="N794" s="273">
        <f>ROUND(L794*K794,1)</f>
        <v>0</v>
      </c>
      <c r="O794" s="273"/>
      <c r="P794" s="273"/>
      <c r="Q794" s="273"/>
      <c r="R794" s="40"/>
      <c r="T794" s="171" t="s">
        <v>22</v>
      </c>
      <c r="U794" s="47" t="s">
        <v>50</v>
      </c>
      <c r="V794" s="39"/>
      <c r="W794" s="172">
        <f>V794*K794</f>
        <v>0</v>
      </c>
      <c r="X794" s="172">
        <v>1.4999999999999999E-4</v>
      </c>
      <c r="Y794" s="172">
        <f>X794*K794</f>
        <v>2.8949999999999997E-2</v>
      </c>
      <c r="Z794" s="172">
        <v>0</v>
      </c>
      <c r="AA794" s="173">
        <f>Z794*K794</f>
        <v>0</v>
      </c>
      <c r="AR794" s="21" t="s">
        <v>357</v>
      </c>
      <c r="AT794" s="21" t="s">
        <v>272</v>
      </c>
      <c r="AU794" s="21" t="s">
        <v>108</v>
      </c>
      <c r="AY794" s="21" t="s">
        <v>271</v>
      </c>
      <c r="BE794" s="108">
        <f>IF(U794="základní",N794,0)</f>
        <v>0</v>
      </c>
      <c r="BF794" s="108">
        <f>IF(U794="snížená",N794,0)</f>
        <v>0</v>
      </c>
      <c r="BG794" s="108">
        <f>IF(U794="zákl. přenesená",N794,0)</f>
        <v>0</v>
      </c>
      <c r="BH794" s="108">
        <f>IF(U794="sníž. přenesená",N794,0)</f>
        <v>0</v>
      </c>
      <c r="BI794" s="108">
        <f>IF(U794="nulová",N794,0)</f>
        <v>0</v>
      </c>
      <c r="BJ794" s="21" t="s">
        <v>90</v>
      </c>
      <c r="BK794" s="108">
        <f>ROUND(L794*K794,1)</f>
        <v>0</v>
      </c>
      <c r="BL794" s="21" t="s">
        <v>357</v>
      </c>
      <c r="BM794" s="21" t="s">
        <v>1487</v>
      </c>
    </row>
    <row r="795" spans="2:65" s="10" customFormat="1" ht="20.45" customHeight="1">
      <c r="B795" s="174"/>
      <c r="C795" s="175"/>
      <c r="D795" s="175"/>
      <c r="E795" s="176" t="s">
        <v>22</v>
      </c>
      <c r="F795" s="287" t="s">
        <v>122</v>
      </c>
      <c r="G795" s="288"/>
      <c r="H795" s="288"/>
      <c r="I795" s="288"/>
      <c r="J795" s="175"/>
      <c r="K795" s="177">
        <v>193</v>
      </c>
      <c r="L795" s="175"/>
      <c r="M795" s="175"/>
      <c r="N795" s="175"/>
      <c r="O795" s="175"/>
      <c r="P795" s="175"/>
      <c r="Q795" s="175"/>
      <c r="R795" s="178"/>
      <c r="T795" s="179"/>
      <c r="U795" s="175"/>
      <c r="V795" s="175"/>
      <c r="W795" s="175"/>
      <c r="X795" s="175"/>
      <c r="Y795" s="175"/>
      <c r="Z795" s="175"/>
      <c r="AA795" s="180"/>
      <c r="AT795" s="181" t="s">
        <v>279</v>
      </c>
      <c r="AU795" s="181" t="s">
        <v>108</v>
      </c>
      <c r="AV795" s="10" t="s">
        <v>108</v>
      </c>
      <c r="AW795" s="10" t="s">
        <v>40</v>
      </c>
      <c r="AX795" s="10" t="s">
        <v>90</v>
      </c>
      <c r="AY795" s="181" t="s">
        <v>271</v>
      </c>
    </row>
    <row r="796" spans="2:65" s="1" customFormat="1" ht="28.9" customHeight="1">
      <c r="B796" s="38"/>
      <c r="C796" s="206" t="s">
        <v>1488</v>
      </c>
      <c r="D796" s="206" t="s">
        <v>381</v>
      </c>
      <c r="E796" s="207" t="s">
        <v>1489</v>
      </c>
      <c r="F796" s="289" t="s">
        <v>1490</v>
      </c>
      <c r="G796" s="289"/>
      <c r="H796" s="289"/>
      <c r="I796" s="289"/>
      <c r="J796" s="208" t="s">
        <v>446</v>
      </c>
      <c r="K796" s="209">
        <v>-47.106999999999999</v>
      </c>
      <c r="L796" s="290">
        <v>0</v>
      </c>
      <c r="M796" s="291"/>
      <c r="N796" s="292">
        <f>ROUND(L796*K796,1)</f>
        <v>0</v>
      </c>
      <c r="O796" s="273"/>
      <c r="P796" s="273"/>
      <c r="Q796" s="273"/>
      <c r="R796" s="40"/>
      <c r="T796" s="171" t="s">
        <v>22</v>
      </c>
      <c r="U796" s="47" t="s">
        <v>50</v>
      </c>
      <c r="V796" s="39"/>
      <c r="W796" s="172">
        <f>V796*K796</f>
        <v>0</v>
      </c>
      <c r="X796" s="172">
        <v>1E-3</v>
      </c>
      <c r="Y796" s="172">
        <f>X796*K796</f>
        <v>-4.7107000000000003E-2</v>
      </c>
      <c r="Z796" s="172">
        <v>0</v>
      </c>
      <c r="AA796" s="173">
        <f>Z796*K796</f>
        <v>0</v>
      </c>
      <c r="AR796" s="21" t="s">
        <v>426</v>
      </c>
      <c r="AT796" s="21" t="s">
        <v>381</v>
      </c>
      <c r="AU796" s="21" t="s">
        <v>108</v>
      </c>
      <c r="AY796" s="21" t="s">
        <v>271</v>
      </c>
      <c r="BE796" s="108">
        <f>IF(U796="základní",N796,0)</f>
        <v>0</v>
      </c>
      <c r="BF796" s="108">
        <f>IF(U796="snížená",N796,0)</f>
        <v>0</v>
      </c>
      <c r="BG796" s="108">
        <f>IF(U796="zákl. přenesená",N796,0)</f>
        <v>0</v>
      </c>
      <c r="BH796" s="108">
        <f>IF(U796="sníž. přenesená",N796,0)</f>
        <v>0</v>
      </c>
      <c r="BI796" s="108">
        <f>IF(U796="nulová",N796,0)</f>
        <v>0</v>
      </c>
      <c r="BJ796" s="21" t="s">
        <v>90</v>
      </c>
      <c r="BK796" s="108">
        <f>ROUND(L796*K796,1)</f>
        <v>0</v>
      </c>
      <c r="BL796" s="21" t="s">
        <v>357</v>
      </c>
      <c r="BM796" s="21" t="s">
        <v>1491</v>
      </c>
    </row>
    <row r="797" spans="2:65" s="13" customFormat="1" ht="20.45" customHeight="1">
      <c r="B797" s="198"/>
      <c r="C797" s="199"/>
      <c r="D797" s="199"/>
      <c r="E797" s="200" t="s">
        <v>22</v>
      </c>
      <c r="F797" s="285" t="s">
        <v>1492</v>
      </c>
      <c r="G797" s="286"/>
      <c r="H797" s="286"/>
      <c r="I797" s="286"/>
      <c r="J797" s="199"/>
      <c r="K797" s="201" t="s">
        <v>22</v>
      </c>
      <c r="L797" s="199"/>
      <c r="M797" s="199"/>
      <c r="N797" s="199"/>
      <c r="O797" s="199"/>
      <c r="P797" s="199"/>
      <c r="Q797" s="199"/>
      <c r="R797" s="202"/>
      <c r="T797" s="203"/>
      <c r="U797" s="199"/>
      <c r="V797" s="199"/>
      <c r="W797" s="199"/>
      <c r="X797" s="199"/>
      <c r="Y797" s="199"/>
      <c r="Z797" s="199"/>
      <c r="AA797" s="204"/>
      <c r="AT797" s="205" t="s">
        <v>279</v>
      </c>
      <c r="AU797" s="205" t="s">
        <v>108</v>
      </c>
      <c r="AV797" s="13" t="s">
        <v>90</v>
      </c>
      <c r="AW797" s="13" t="s">
        <v>40</v>
      </c>
      <c r="AX797" s="13" t="s">
        <v>85</v>
      </c>
      <c r="AY797" s="205" t="s">
        <v>271</v>
      </c>
    </row>
    <row r="798" spans="2:65" s="10" customFormat="1" ht="28.9" customHeight="1">
      <c r="B798" s="174"/>
      <c r="C798" s="175"/>
      <c r="D798" s="175"/>
      <c r="E798" s="176" t="s">
        <v>22</v>
      </c>
      <c r="F798" s="281" t="s">
        <v>1493</v>
      </c>
      <c r="G798" s="282"/>
      <c r="H798" s="282"/>
      <c r="I798" s="282"/>
      <c r="J798" s="175"/>
      <c r="K798" s="177">
        <v>-18.157</v>
      </c>
      <c r="L798" s="175"/>
      <c r="M798" s="175"/>
      <c r="N798" s="175"/>
      <c r="O798" s="175"/>
      <c r="P798" s="175"/>
      <c r="Q798" s="175"/>
      <c r="R798" s="178"/>
      <c r="T798" s="179"/>
      <c r="U798" s="175"/>
      <c r="V798" s="175"/>
      <c r="W798" s="175"/>
      <c r="X798" s="175"/>
      <c r="Y798" s="175"/>
      <c r="Z798" s="175"/>
      <c r="AA798" s="180"/>
      <c r="AT798" s="181" t="s">
        <v>279</v>
      </c>
      <c r="AU798" s="181" t="s">
        <v>108</v>
      </c>
      <c r="AV798" s="10" t="s">
        <v>108</v>
      </c>
      <c r="AW798" s="10" t="s">
        <v>40</v>
      </c>
      <c r="AX798" s="10" t="s">
        <v>85</v>
      </c>
      <c r="AY798" s="181" t="s">
        <v>271</v>
      </c>
    </row>
    <row r="799" spans="2:65" s="10" customFormat="1" ht="20.45" customHeight="1">
      <c r="B799" s="174"/>
      <c r="C799" s="175"/>
      <c r="D799" s="175"/>
      <c r="E799" s="176" t="s">
        <v>22</v>
      </c>
      <c r="F799" s="281" t="s">
        <v>1494</v>
      </c>
      <c r="G799" s="282"/>
      <c r="H799" s="282"/>
      <c r="I799" s="282"/>
      <c r="J799" s="175"/>
      <c r="K799" s="177">
        <v>-28.95</v>
      </c>
      <c r="L799" s="175"/>
      <c r="M799" s="175"/>
      <c r="N799" s="175"/>
      <c r="O799" s="175"/>
      <c r="P799" s="175"/>
      <c r="Q799" s="175"/>
      <c r="R799" s="178"/>
      <c r="T799" s="179"/>
      <c r="U799" s="175"/>
      <c r="V799" s="175"/>
      <c r="W799" s="175"/>
      <c r="X799" s="175"/>
      <c r="Y799" s="175"/>
      <c r="Z799" s="175"/>
      <c r="AA799" s="180"/>
      <c r="AT799" s="181" t="s">
        <v>279</v>
      </c>
      <c r="AU799" s="181" t="s">
        <v>108</v>
      </c>
      <c r="AV799" s="10" t="s">
        <v>108</v>
      </c>
      <c r="AW799" s="10" t="s">
        <v>40</v>
      </c>
      <c r="AX799" s="10" t="s">
        <v>85</v>
      </c>
      <c r="AY799" s="181" t="s">
        <v>271</v>
      </c>
    </row>
    <row r="800" spans="2:65" s="12" customFormat="1" ht="20.45" customHeight="1">
      <c r="B800" s="190"/>
      <c r="C800" s="191"/>
      <c r="D800" s="191"/>
      <c r="E800" s="192" t="s">
        <v>22</v>
      </c>
      <c r="F800" s="293" t="s">
        <v>283</v>
      </c>
      <c r="G800" s="294"/>
      <c r="H800" s="294"/>
      <c r="I800" s="294"/>
      <c r="J800" s="191"/>
      <c r="K800" s="193">
        <v>-47.106999999999999</v>
      </c>
      <c r="L800" s="191"/>
      <c r="M800" s="191"/>
      <c r="N800" s="191"/>
      <c r="O800" s="191"/>
      <c r="P800" s="191"/>
      <c r="Q800" s="191"/>
      <c r="R800" s="194"/>
      <c r="T800" s="195"/>
      <c r="U800" s="191"/>
      <c r="V800" s="191"/>
      <c r="W800" s="191"/>
      <c r="X800" s="191"/>
      <c r="Y800" s="191"/>
      <c r="Z800" s="191"/>
      <c r="AA800" s="196"/>
      <c r="AT800" s="197" t="s">
        <v>279</v>
      </c>
      <c r="AU800" s="197" t="s">
        <v>108</v>
      </c>
      <c r="AV800" s="12" t="s">
        <v>276</v>
      </c>
      <c r="AW800" s="12" t="s">
        <v>40</v>
      </c>
      <c r="AX800" s="12" t="s">
        <v>90</v>
      </c>
      <c r="AY800" s="197" t="s">
        <v>271</v>
      </c>
    </row>
    <row r="801" spans="2:65" s="1" customFormat="1" ht="51.6" customHeight="1">
      <c r="B801" s="38"/>
      <c r="C801" s="206" t="s">
        <v>1495</v>
      </c>
      <c r="D801" s="206" t="s">
        <v>381</v>
      </c>
      <c r="E801" s="207" t="s">
        <v>1496</v>
      </c>
      <c r="F801" s="289" t="s">
        <v>1497</v>
      </c>
      <c r="G801" s="289"/>
      <c r="H801" s="289"/>
      <c r="I801" s="289"/>
      <c r="J801" s="208" t="s">
        <v>1498</v>
      </c>
      <c r="K801" s="209">
        <v>16.768000000000001</v>
      </c>
      <c r="L801" s="290">
        <v>0</v>
      </c>
      <c r="M801" s="291"/>
      <c r="N801" s="292">
        <f>ROUND(L801*K801,1)</f>
        <v>0</v>
      </c>
      <c r="O801" s="273"/>
      <c r="P801" s="273"/>
      <c r="Q801" s="273"/>
      <c r="R801" s="40"/>
      <c r="T801" s="171" t="s">
        <v>22</v>
      </c>
      <c r="U801" s="47" t="s">
        <v>50</v>
      </c>
      <c r="V801" s="39"/>
      <c r="W801" s="172">
        <f>V801*K801</f>
        <v>0</v>
      </c>
      <c r="X801" s="172">
        <v>1E-3</v>
      </c>
      <c r="Y801" s="172">
        <f>X801*K801</f>
        <v>1.6768000000000002E-2</v>
      </c>
      <c r="Z801" s="172">
        <v>0</v>
      </c>
      <c r="AA801" s="173">
        <f>Z801*K801</f>
        <v>0</v>
      </c>
      <c r="AR801" s="21" t="s">
        <v>426</v>
      </c>
      <c r="AT801" s="21" t="s">
        <v>381</v>
      </c>
      <c r="AU801" s="21" t="s">
        <v>108</v>
      </c>
      <c r="AY801" s="21" t="s">
        <v>271</v>
      </c>
      <c r="BE801" s="108">
        <f>IF(U801="základní",N801,0)</f>
        <v>0</v>
      </c>
      <c r="BF801" s="108">
        <f>IF(U801="snížená",N801,0)</f>
        <v>0</v>
      </c>
      <c r="BG801" s="108">
        <f>IF(U801="zákl. přenesená",N801,0)</f>
        <v>0</v>
      </c>
      <c r="BH801" s="108">
        <f>IF(U801="sníž. přenesená",N801,0)</f>
        <v>0</v>
      </c>
      <c r="BI801" s="108">
        <f>IF(U801="nulová",N801,0)</f>
        <v>0</v>
      </c>
      <c r="BJ801" s="21" t="s">
        <v>90</v>
      </c>
      <c r="BK801" s="108">
        <f>ROUND(L801*K801,1)</f>
        <v>0</v>
      </c>
      <c r="BL801" s="21" t="s">
        <v>357</v>
      </c>
      <c r="BM801" s="21" t="s">
        <v>1499</v>
      </c>
    </row>
    <row r="802" spans="2:65" s="13" customFormat="1" ht="20.45" customHeight="1">
      <c r="B802" s="198"/>
      <c r="C802" s="199"/>
      <c r="D802" s="199"/>
      <c r="E802" s="200" t="s">
        <v>22</v>
      </c>
      <c r="F802" s="285" t="s">
        <v>1500</v>
      </c>
      <c r="G802" s="286"/>
      <c r="H802" s="286"/>
      <c r="I802" s="286"/>
      <c r="J802" s="199"/>
      <c r="K802" s="201" t="s">
        <v>22</v>
      </c>
      <c r="L802" s="199"/>
      <c r="M802" s="199"/>
      <c r="N802" s="199"/>
      <c r="O802" s="199"/>
      <c r="P802" s="199"/>
      <c r="Q802" s="199"/>
      <c r="R802" s="202"/>
      <c r="T802" s="203"/>
      <c r="U802" s="199"/>
      <c r="V802" s="199"/>
      <c r="W802" s="199"/>
      <c r="X802" s="199"/>
      <c r="Y802" s="199"/>
      <c r="Z802" s="199"/>
      <c r="AA802" s="204"/>
      <c r="AT802" s="205" t="s">
        <v>279</v>
      </c>
      <c r="AU802" s="205" t="s">
        <v>108</v>
      </c>
      <c r="AV802" s="13" t="s">
        <v>90</v>
      </c>
      <c r="AW802" s="13" t="s">
        <v>40</v>
      </c>
      <c r="AX802" s="13" t="s">
        <v>85</v>
      </c>
      <c r="AY802" s="205" t="s">
        <v>271</v>
      </c>
    </row>
    <row r="803" spans="2:65" s="13" customFormat="1" ht="20.45" customHeight="1">
      <c r="B803" s="198"/>
      <c r="C803" s="199"/>
      <c r="D803" s="199"/>
      <c r="E803" s="200" t="s">
        <v>22</v>
      </c>
      <c r="F803" s="279" t="s">
        <v>1501</v>
      </c>
      <c r="G803" s="280"/>
      <c r="H803" s="280"/>
      <c r="I803" s="280"/>
      <c r="J803" s="199"/>
      <c r="K803" s="201" t="s">
        <v>22</v>
      </c>
      <c r="L803" s="199"/>
      <c r="M803" s="199"/>
      <c r="N803" s="199"/>
      <c r="O803" s="199"/>
      <c r="P803" s="199"/>
      <c r="Q803" s="199"/>
      <c r="R803" s="202"/>
      <c r="T803" s="203"/>
      <c r="U803" s="199"/>
      <c r="V803" s="199"/>
      <c r="W803" s="199"/>
      <c r="X803" s="199"/>
      <c r="Y803" s="199"/>
      <c r="Z803" s="199"/>
      <c r="AA803" s="204"/>
      <c r="AT803" s="205" t="s">
        <v>279</v>
      </c>
      <c r="AU803" s="205" t="s">
        <v>108</v>
      </c>
      <c r="AV803" s="13" t="s">
        <v>90</v>
      </c>
      <c r="AW803" s="13" t="s">
        <v>40</v>
      </c>
      <c r="AX803" s="13" t="s">
        <v>85</v>
      </c>
      <c r="AY803" s="205" t="s">
        <v>271</v>
      </c>
    </row>
    <row r="804" spans="2:65" s="13" customFormat="1" ht="28.9" customHeight="1">
      <c r="B804" s="198"/>
      <c r="C804" s="199"/>
      <c r="D804" s="199"/>
      <c r="E804" s="200" t="s">
        <v>22</v>
      </c>
      <c r="F804" s="279" t="s">
        <v>1502</v>
      </c>
      <c r="G804" s="280"/>
      <c r="H804" s="280"/>
      <c r="I804" s="280"/>
      <c r="J804" s="199"/>
      <c r="K804" s="201" t="s">
        <v>22</v>
      </c>
      <c r="L804" s="199"/>
      <c r="M804" s="199"/>
      <c r="N804" s="199"/>
      <c r="O804" s="199"/>
      <c r="P804" s="199"/>
      <c r="Q804" s="199"/>
      <c r="R804" s="202"/>
      <c r="T804" s="203"/>
      <c r="U804" s="199"/>
      <c r="V804" s="199"/>
      <c r="W804" s="199"/>
      <c r="X804" s="199"/>
      <c r="Y804" s="199"/>
      <c r="Z804" s="199"/>
      <c r="AA804" s="204"/>
      <c r="AT804" s="205" t="s">
        <v>279</v>
      </c>
      <c r="AU804" s="205" t="s">
        <v>108</v>
      </c>
      <c r="AV804" s="13" t="s">
        <v>90</v>
      </c>
      <c r="AW804" s="13" t="s">
        <v>40</v>
      </c>
      <c r="AX804" s="13" t="s">
        <v>85</v>
      </c>
      <c r="AY804" s="205" t="s">
        <v>271</v>
      </c>
    </row>
    <row r="805" spans="2:65" s="13" customFormat="1" ht="28.9" customHeight="1">
      <c r="B805" s="198"/>
      <c r="C805" s="199"/>
      <c r="D805" s="199"/>
      <c r="E805" s="200" t="s">
        <v>22</v>
      </c>
      <c r="F805" s="279" t="s">
        <v>1503</v>
      </c>
      <c r="G805" s="280"/>
      <c r="H805" s="280"/>
      <c r="I805" s="280"/>
      <c r="J805" s="199"/>
      <c r="K805" s="201" t="s">
        <v>22</v>
      </c>
      <c r="L805" s="199"/>
      <c r="M805" s="199"/>
      <c r="N805" s="199"/>
      <c r="O805" s="199"/>
      <c r="P805" s="199"/>
      <c r="Q805" s="199"/>
      <c r="R805" s="202"/>
      <c r="T805" s="203"/>
      <c r="U805" s="199"/>
      <c r="V805" s="199"/>
      <c r="W805" s="199"/>
      <c r="X805" s="199"/>
      <c r="Y805" s="199"/>
      <c r="Z805" s="199"/>
      <c r="AA805" s="204"/>
      <c r="AT805" s="205" t="s">
        <v>279</v>
      </c>
      <c r="AU805" s="205" t="s">
        <v>108</v>
      </c>
      <c r="AV805" s="13" t="s">
        <v>90</v>
      </c>
      <c r="AW805" s="13" t="s">
        <v>40</v>
      </c>
      <c r="AX805" s="13" t="s">
        <v>85</v>
      </c>
      <c r="AY805" s="205" t="s">
        <v>271</v>
      </c>
    </row>
    <row r="806" spans="2:65" s="13" customFormat="1" ht="28.9" customHeight="1">
      <c r="B806" s="198"/>
      <c r="C806" s="199"/>
      <c r="D806" s="199"/>
      <c r="E806" s="200" t="s">
        <v>22</v>
      </c>
      <c r="F806" s="279" t="s">
        <v>1504</v>
      </c>
      <c r="G806" s="280"/>
      <c r="H806" s="280"/>
      <c r="I806" s="280"/>
      <c r="J806" s="199"/>
      <c r="K806" s="201" t="s">
        <v>22</v>
      </c>
      <c r="L806" s="199"/>
      <c r="M806" s="199"/>
      <c r="N806" s="199"/>
      <c r="O806" s="199"/>
      <c r="P806" s="199"/>
      <c r="Q806" s="199"/>
      <c r="R806" s="202"/>
      <c r="T806" s="203"/>
      <c r="U806" s="199"/>
      <c r="V806" s="199"/>
      <c r="W806" s="199"/>
      <c r="X806" s="199"/>
      <c r="Y806" s="199"/>
      <c r="Z806" s="199"/>
      <c r="AA806" s="204"/>
      <c r="AT806" s="205" t="s">
        <v>279</v>
      </c>
      <c r="AU806" s="205" t="s">
        <v>108</v>
      </c>
      <c r="AV806" s="13" t="s">
        <v>90</v>
      </c>
      <c r="AW806" s="13" t="s">
        <v>40</v>
      </c>
      <c r="AX806" s="13" t="s">
        <v>85</v>
      </c>
      <c r="AY806" s="205" t="s">
        <v>271</v>
      </c>
    </row>
    <row r="807" spans="2:65" s="13" customFormat="1" ht="28.9" customHeight="1">
      <c r="B807" s="198"/>
      <c r="C807" s="199"/>
      <c r="D807" s="199"/>
      <c r="E807" s="200" t="s">
        <v>22</v>
      </c>
      <c r="F807" s="279" t="s">
        <v>1505</v>
      </c>
      <c r="G807" s="280"/>
      <c r="H807" s="280"/>
      <c r="I807" s="280"/>
      <c r="J807" s="199"/>
      <c r="K807" s="201" t="s">
        <v>22</v>
      </c>
      <c r="L807" s="199"/>
      <c r="M807" s="199"/>
      <c r="N807" s="199"/>
      <c r="O807" s="199"/>
      <c r="P807" s="199"/>
      <c r="Q807" s="199"/>
      <c r="R807" s="202"/>
      <c r="T807" s="203"/>
      <c r="U807" s="199"/>
      <c r="V807" s="199"/>
      <c r="W807" s="199"/>
      <c r="X807" s="199"/>
      <c r="Y807" s="199"/>
      <c r="Z807" s="199"/>
      <c r="AA807" s="204"/>
      <c r="AT807" s="205" t="s">
        <v>279</v>
      </c>
      <c r="AU807" s="205" t="s">
        <v>108</v>
      </c>
      <c r="AV807" s="13" t="s">
        <v>90</v>
      </c>
      <c r="AW807" s="13" t="s">
        <v>40</v>
      </c>
      <c r="AX807" s="13" t="s">
        <v>85</v>
      </c>
      <c r="AY807" s="205" t="s">
        <v>271</v>
      </c>
    </row>
    <row r="808" spans="2:65" s="13" customFormat="1" ht="20.45" customHeight="1">
      <c r="B808" s="198"/>
      <c r="C808" s="199"/>
      <c r="D808" s="199"/>
      <c r="E808" s="200" t="s">
        <v>22</v>
      </c>
      <c r="F808" s="279" t="s">
        <v>1506</v>
      </c>
      <c r="G808" s="280"/>
      <c r="H808" s="280"/>
      <c r="I808" s="280"/>
      <c r="J808" s="199"/>
      <c r="K808" s="201" t="s">
        <v>22</v>
      </c>
      <c r="L808" s="199"/>
      <c r="M808" s="199"/>
      <c r="N808" s="199"/>
      <c r="O808" s="199"/>
      <c r="P808" s="199"/>
      <c r="Q808" s="199"/>
      <c r="R808" s="202"/>
      <c r="T808" s="203"/>
      <c r="U808" s="199"/>
      <c r="V808" s="199"/>
      <c r="W808" s="199"/>
      <c r="X808" s="199"/>
      <c r="Y808" s="199"/>
      <c r="Z808" s="199"/>
      <c r="AA808" s="204"/>
      <c r="AT808" s="205" t="s">
        <v>279</v>
      </c>
      <c r="AU808" s="205" t="s">
        <v>108</v>
      </c>
      <c r="AV808" s="13" t="s">
        <v>90</v>
      </c>
      <c r="AW808" s="13" t="s">
        <v>40</v>
      </c>
      <c r="AX808" s="13" t="s">
        <v>85</v>
      </c>
      <c r="AY808" s="205" t="s">
        <v>271</v>
      </c>
    </row>
    <row r="809" spans="2:65" s="13" customFormat="1" ht="28.9" customHeight="1">
      <c r="B809" s="198"/>
      <c r="C809" s="199"/>
      <c r="D809" s="199"/>
      <c r="E809" s="200" t="s">
        <v>22</v>
      </c>
      <c r="F809" s="279" t="s">
        <v>1507</v>
      </c>
      <c r="G809" s="280"/>
      <c r="H809" s="280"/>
      <c r="I809" s="280"/>
      <c r="J809" s="199"/>
      <c r="K809" s="201" t="s">
        <v>22</v>
      </c>
      <c r="L809" s="199"/>
      <c r="M809" s="199"/>
      <c r="N809" s="199"/>
      <c r="O809" s="199"/>
      <c r="P809" s="199"/>
      <c r="Q809" s="199"/>
      <c r="R809" s="202"/>
      <c r="T809" s="203"/>
      <c r="U809" s="199"/>
      <c r="V809" s="199"/>
      <c r="W809" s="199"/>
      <c r="X809" s="199"/>
      <c r="Y809" s="199"/>
      <c r="Z809" s="199"/>
      <c r="AA809" s="204"/>
      <c r="AT809" s="205" t="s">
        <v>279</v>
      </c>
      <c r="AU809" s="205" t="s">
        <v>108</v>
      </c>
      <c r="AV809" s="13" t="s">
        <v>90</v>
      </c>
      <c r="AW809" s="13" t="s">
        <v>40</v>
      </c>
      <c r="AX809" s="13" t="s">
        <v>85</v>
      </c>
      <c r="AY809" s="205" t="s">
        <v>271</v>
      </c>
    </row>
    <row r="810" spans="2:65" s="13" customFormat="1" ht="28.9" customHeight="1">
      <c r="B810" s="198"/>
      <c r="C810" s="199"/>
      <c r="D810" s="199"/>
      <c r="E810" s="200" t="s">
        <v>22</v>
      </c>
      <c r="F810" s="279" t="s">
        <v>1508</v>
      </c>
      <c r="G810" s="280"/>
      <c r="H810" s="280"/>
      <c r="I810" s="280"/>
      <c r="J810" s="199"/>
      <c r="K810" s="201" t="s">
        <v>22</v>
      </c>
      <c r="L810" s="199"/>
      <c r="M810" s="199"/>
      <c r="N810" s="199"/>
      <c r="O810" s="199"/>
      <c r="P810" s="199"/>
      <c r="Q810" s="199"/>
      <c r="R810" s="202"/>
      <c r="T810" s="203"/>
      <c r="U810" s="199"/>
      <c r="V810" s="199"/>
      <c r="W810" s="199"/>
      <c r="X810" s="199"/>
      <c r="Y810" s="199"/>
      <c r="Z810" s="199"/>
      <c r="AA810" s="204"/>
      <c r="AT810" s="205" t="s">
        <v>279</v>
      </c>
      <c r="AU810" s="205" t="s">
        <v>108</v>
      </c>
      <c r="AV810" s="13" t="s">
        <v>90</v>
      </c>
      <c r="AW810" s="13" t="s">
        <v>40</v>
      </c>
      <c r="AX810" s="13" t="s">
        <v>85</v>
      </c>
      <c r="AY810" s="205" t="s">
        <v>271</v>
      </c>
    </row>
    <row r="811" spans="2:65" s="13" customFormat="1" ht="20.45" customHeight="1">
      <c r="B811" s="198"/>
      <c r="C811" s="199"/>
      <c r="D811" s="199"/>
      <c r="E811" s="200" t="s">
        <v>22</v>
      </c>
      <c r="F811" s="279" t="s">
        <v>1509</v>
      </c>
      <c r="G811" s="280"/>
      <c r="H811" s="280"/>
      <c r="I811" s="280"/>
      <c r="J811" s="199"/>
      <c r="K811" s="201" t="s">
        <v>22</v>
      </c>
      <c r="L811" s="199"/>
      <c r="M811" s="199"/>
      <c r="N811" s="199"/>
      <c r="O811" s="199"/>
      <c r="P811" s="199"/>
      <c r="Q811" s="199"/>
      <c r="R811" s="202"/>
      <c r="T811" s="203"/>
      <c r="U811" s="199"/>
      <c r="V811" s="199"/>
      <c r="W811" s="199"/>
      <c r="X811" s="199"/>
      <c r="Y811" s="199"/>
      <c r="Z811" s="199"/>
      <c r="AA811" s="204"/>
      <c r="AT811" s="205" t="s">
        <v>279</v>
      </c>
      <c r="AU811" s="205" t="s">
        <v>108</v>
      </c>
      <c r="AV811" s="13" t="s">
        <v>90</v>
      </c>
      <c r="AW811" s="13" t="s">
        <v>40</v>
      </c>
      <c r="AX811" s="13" t="s">
        <v>85</v>
      </c>
      <c r="AY811" s="205" t="s">
        <v>271</v>
      </c>
    </row>
    <row r="812" spans="2:65" s="13" customFormat="1" ht="28.9" customHeight="1">
      <c r="B812" s="198"/>
      <c r="C812" s="199"/>
      <c r="D812" s="199"/>
      <c r="E812" s="200" t="s">
        <v>22</v>
      </c>
      <c r="F812" s="279" t="s">
        <v>1510</v>
      </c>
      <c r="G812" s="280"/>
      <c r="H812" s="280"/>
      <c r="I812" s="280"/>
      <c r="J812" s="199"/>
      <c r="K812" s="201" t="s">
        <v>22</v>
      </c>
      <c r="L812" s="199"/>
      <c r="M812" s="199"/>
      <c r="N812" s="199"/>
      <c r="O812" s="199"/>
      <c r="P812" s="199"/>
      <c r="Q812" s="199"/>
      <c r="R812" s="202"/>
      <c r="T812" s="203"/>
      <c r="U812" s="199"/>
      <c r="V812" s="199"/>
      <c r="W812" s="199"/>
      <c r="X812" s="199"/>
      <c r="Y812" s="199"/>
      <c r="Z812" s="199"/>
      <c r="AA812" s="204"/>
      <c r="AT812" s="205" t="s">
        <v>279</v>
      </c>
      <c r="AU812" s="205" t="s">
        <v>108</v>
      </c>
      <c r="AV812" s="13" t="s">
        <v>90</v>
      </c>
      <c r="AW812" s="13" t="s">
        <v>40</v>
      </c>
      <c r="AX812" s="13" t="s">
        <v>85</v>
      </c>
      <c r="AY812" s="205" t="s">
        <v>271</v>
      </c>
    </row>
    <row r="813" spans="2:65" s="13" customFormat="1" ht="20.45" customHeight="1">
      <c r="B813" s="198"/>
      <c r="C813" s="199"/>
      <c r="D813" s="199"/>
      <c r="E813" s="200" t="s">
        <v>22</v>
      </c>
      <c r="F813" s="279" t="s">
        <v>1511</v>
      </c>
      <c r="G813" s="280"/>
      <c r="H813" s="280"/>
      <c r="I813" s="280"/>
      <c r="J813" s="199"/>
      <c r="K813" s="201" t="s">
        <v>22</v>
      </c>
      <c r="L813" s="199"/>
      <c r="M813" s="199"/>
      <c r="N813" s="199"/>
      <c r="O813" s="199"/>
      <c r="P813" s="199"/>
      <c r="Q813" s="199"/>
      <c r="R813" s="202"/>
      <c r="T813" s="203"/>
      <c r="U813" s="199"/>
      <c r="V813" s="199"/>
      <c r="W813" s="199"/>
      <c r="X813" s="199"/>
      <c r="Y813" s="199"/>
      <c r="Z813" s="199"/>
      <c r="AA813" s="204"/>
      <c r="AT813" s="205" t="s">
        <v>279</v>
      </c>
      <c r="AU813" s="205" t="s">
        <v>108</v>
      </c>
      <c r="AV813" s="13" t="s">
        <v>90</v>
      </c>
      <c r="AW813" s="13" t="s">
        <v>40</v>
      </c>
      <c r="AX813" s="13" t="s">
        <v>85</v>
      </c>
      <c r="AY813" s="205" t="s">
        <v>271</v>
      </c>
    </row>
    <row r="814" spans="2:65" s="13" customFormat="1" ht="20.45" customHeight="1">
      <c r="B814" s="198"/>
      <c r="C814" s="199"/>
      <c r="D814" s="199"/>
      <c r="E814" s="200" t="s">
        <v>22</v>
      </c>
      <c r="F814" s="279" t="s">
        <v>1512</v>
      </c>
      <c r="G814" s="280"/>
      <c r="H814" s="280"/>
      <c r="I814" s="280"/>
      <c r="J814" s="199"/>
      <c r="K814" s="201" t="s">
        <v>22</v>
      </c>
      <c r="L814" s="199"/>
      <c r="M814" s="199"/>
      <c r="N814" s="199"/>
      <c r="O814" s="199"/>
      <c r="P814" s="199"/>
      <c r="Q814" s="199"/>
      <c r="R814" s="202"/>
      <c r="T814" s="203"/>
      <c r="U814" s="199"/>
      <c r="V814" s="199"/>
      <c r="W814" s="199"/>
      <c r="X814" s="199"/>
      <c r="Y814" s="199"/>
      <c r="Z814" s="199"/>
      <c r="AA814" s="204"/>
      <c r="AT814" s="205" t="s">
        <v>279</v>
      </c>
      <c r="AU814" s="205" t="s">
        <v>108</v>
      </c>
      <c r="AV814" s="13" t="s">
        <v>90</v>
      </c>
      <c r="AW814" s="13" t="s">
        <v>40</v>
      </c>
      <c r="AX814" s="13" t="s">
        <v>85</v>
      </c>
      <c r="AY814" s="205" t="s">
        <v>271</v>
      </c>
    </row>
    <row r="815" spans="2:65" s="13" customFormat="1" ht="28.9" customHeight="1">
      <c r="B815" s="198"/>
      <c r="C815" s="199"/>
      <c r="D815" s="199"/>
      <c r="E815" s="200" t="s">
        <v>22</v>
      </c>
      <c r="F815" s="279" t="s">
        <v>1513</v>
      </c>
      <c r="G815" s="280"/>
      <c r="H815" s="280"/>
      <c r="I815" s="280"/>
      <c r="J815" s="199"/>
      <c r="K815" s="201" t="s">
        <v>22</v>
      </c>
      <c r="L815" s="199"/>
      <c r="M815" s="199"/>
      <c r="N815" s="199"/>
      <c r="O815" s="199"/>
      <c r="P815" s="199"/>
      <c r="Q815" s="199"/>
      <c r="R815" s="202"/>
      <c r="T815" s="203"/>
      <c r="U815" s="199"/>
      <c r="V815" s="199"/>
      <c r="W815" s="199"/>
      <c r="X815" s="199"/>
      <c r="Y815" s="199"/>
      <c r="Z815" s="199"/>
      <c r="AA815" s="204"/>
      <c r="AT815" s="205" t="s">
        <v>279</v>
      </c>
      <c r="AU815" s="205" t="s">
        <v>108</v>
      </c>
      <c r="AV815" s="13" t="s">
        <v>90</v>
      </c>
      <c r="AW815" s="13" t="s">
        <v>40</v>
      </c>
      <c r="AX815" s="13" t="s">
        <v>85</v>
      </c>
      <c r="AY815" s="205" t="s">
        <v>271</v>
      </c>
    </row>
    <row r="816" spans="2:65" s="13" customFormat="1" ht="20.45" customHeight="1">
      <c r="B816" s="198"/>
      <c r="C816" s="199"/>
      <c r="D816" s="199"/>
      <c r="E816" s="200" t="s">
        <v>22</v>
      </c>
      <c r="F816" s="279" t="s">
        <v>1514</v>
      </c>
      <c r="G816" s="280"/>
      <c r="H816" s="280"/>
      <c r="I816" s="280"/>
      <c r="J816" s="199"/>
      <c r="K816" s="201" t="s">
        <v>22</v>
      </c>
      <c r="L816" s="199"/>
      <c r="M816" s="199"/>
      <c r="N816" s="199"/>
      <c r="O816" s="199"/>
      <c r="P816" s="199"/>
      <c r="Q816" s="199"/>
      <c r="R816" s="202"/>
      <c r="T816" s="203"/>
      <c r="U816" s="199"/>
      <c r="V816" s="199"/>
      <c r="W816" s="199"/>
      <c r="X816" s="199"/>
      <c r="Y816" s="199"/>
      <c r="Z816" s="199"/>
      <c r="AA816" s="204"/>
      <c r="AT816" s="205" t="s">
        <v>279</v>
      </c>
      <c r="AU816" s="205" t="s">
        <v>108</v>
      </c>
      <c r="AV816" s="13" t="s">
        <v>90</v>
      </c>
      <c r="AW816" s="13" t="s">
        <v>40</v>
      </c>
      <c r="AX816" s="13" t="s">
        <v>85</v>
      </c>
      <c r="AY816" s="205" t="s">
        <v>271</v>
      </c>
    </row>
    <row r="817" spans="2:65" s="13" customFormat="1" ht="20.45" customHeight="1">
      <c r="B817" s="198"/>
      <c r="C817" s="199"/>
      <c r="D817" s="199"/>
      <c r="E817" s="200" t="s">
        <v>22</v>
      </c>
      <c r="F817" s="279" t="s">
        <v>1515</v>
      </c>
      <c r="G817" s="280"/>
      <c r="H817" s="280"/>
      <c r="I817" s="280"/>
      <c r="J817" s="199"/>
      <c r="K817" s="201" t="s">
        <v>22</v>
      </c>
      <c r="L817" s="199"/>
      <c r="M817" s="199"/>
      <c r="N817" s="199"/>
      <c r="O817" s="199"/>
      <c r="P817" s="199"/>
      <c r="Q817" s="199"/>
      <c r="R817" s="202"/>
      <c r="T817" s="203"/>
      <c r="U817" s="199"/>
      <c r="V817" s="199"/>
      <c r="W817" s="199"/>
      <c r="X817" s="199"/>
      <c r="Y817" s="199"/>
      <c r="Z817" s="199"/>
      <c r="AA817" s="204"/>
      <c r="AT817" s="205" t="s">
        <v>279</v>
      </c>
      <c r="AU817" s="205" t="s">
        <v>108</v>
      </c>
      <c r="AV817" s="13" t="s">
        <v>90</v>
      </c>
      <c r="AW817" s="13" t="s">
        <v>40</v>
      </c>
      <c r="AX817" s="13" t="s">
        <v>85</v>
      </c>
      <c r="AY817" s="205" t="s">
        <v>271</v>
      </c>
    </row>
    <row r="818" spans="2:65" s="10" customFormat="1" ht="20.45" customHeight="1">
      <c r="B818" s="174"/>
      <c r="C818" s="175"/>
      <c r="D818" s="175"/>
      <c r="E818" s="176" t="s">
        <v>22</v>
      </c>
      <c r="F818" s="281" t="s">
        <v>1516</v>
      </c>
      <c r="G818" s="282"/>
      <c r="H818" s="282"/>
      <c r="I818" s="282"/>
      <c r="J818" s="175"/>
      <c r="K818" s="177">
        <v>16.768000000000001</v>
      </c>
      <c r="L818" s="175"/>
      <c r="M818" s="175"/>
      <c r="N818" s="175"/>
      <c r="O818" s="175"/>
      <c r="P818" s="175"/>
      <c r="Q818" s="175"/>
      <c r="R818" s="178"/>
      <c r="T818" s="179"/>
      <c r="U818" s="175"/>
      <c r="V818" s="175"/>
      <c r="W818" s="175"/>
      <c r="X818" s="175"/>
      <c r="Y818" s="175"/>
      <c r="Z818" s="175"/>
      <c r="AA818" s="180"/>
      <c r="AT818" s="181" t="s">
        <v>279</v>
      </c>
      <c r="AU818" s="181" t="s">
        <v>108</v>
      </c>
      <c r="AV818" s="10" t="s">
        <v>108</v>
      </c>
      <c r="AW818" s="10" t="s">
        <v>40</v>
      </c>
      <c r="AX818" s="10" t="s">
        <v>90</v>
      </c>
      <c r="AY818" s="181" t="s">
        <v>271</v>
      </c>
    </row>
    <row r="819" spans="2:65" s="1" customFormat="1" ht="20.45" customHeight="1">
      <c r="B819" s="38"/>
      <c r="C819" s="206" t="s">
        <v>1517</v>
      </c>
      <c r="D819" s="206" t="s">
        <v>381</v>
      </c>
      <c r="E819" s="207" t="s">
        <v>453</v>
      </c>
      <c r="F819" s="289" t="s">
        <v>454</v>
      </c>
      <c r="G819" s="289"/>
      <c r="H819" s="289"/>
      <c r="I819" s="289"/>
      <c r="J819" s="208" t="s">
        <v>314</v>
      </c>
      <c r="K819" s="209">
        <v>2.2360000000000002</v>
      </c>
      <c r="L819" s="290">
        <v>0</v>
      </c>
      <c r="M819" s="291"/>
      <c r="N819" s="292">
        <f>ROUND(L819*K819,1)</f>
        <v>0</v>
      </c>
      <c r="O819" s="273"/>
      <c r="P819" s="273"/>
      <c r="Q819" s="273"/>
      <c r="R819" s="40"/>
      <c r="T819" s="171" t="s">
        <v>22</v>
      </c>
      <c r="U819" s="47" t="s">
        <v>50</v>
      </c>
      <c r="V819" s="39"/>
      <c r="W819" s="172">
        <f>V819*K819</f>
        <v>0</v>
      </c>
      <c r="X819" s="172">
        <v>1</v>
      </c>
      <c r="Y819" s="172">
        <f>X819*K819</f>
        <v>2.2360000000000002</v>
      </c>
      <c r="Z819" s="172">
        <v>0</v>
      </c>
      <c r="AA819" s="173">
        <f>Z819*K819</f>
        <v>0</v>
      </c>
      <c r="AR819" s="21" t="s">
        <v>426</v>
      </c>
      <c r="AT819" s="21" t="s">
        <v>381</v>
      </c>
      <c r="AU819" s="21" t="s">
        <v>108</v>
      </c>
      <c r="AY819" s="21" t="s">
        <v>271</v>
      </c>
      <c r="BE819" s="108">
        <f>IF(U819="základní",N819,0)</f>
        <v>0</v>
      </c>
      <c r="BF819" s="108">
        <f>IF(U819="snížená",N819,0)</f>
        <v>0</v>
      </c>
      <c r="BG819" s="108">
        <f>IF(U819="zákl. přenesená",N819,0)</f>
        <v>0</v>
      </c>
      <c r="BH819" s="108">
        <f>IF(U819="sníž. přenesená",N819,0)</f>
        <v>0</v>
      </c>
      <c r="BI819" s="108">
        <f>IF(U819="nulová",N819,0)</f>
        <v>0</v>
      </c>
      <c r="BJ819" s="21" t="s">
        <v>90</v>
      </c>
      <c r="BK819" s="108">
        <f>ROUND(L819*K819,1)</f>
        <v>0</v>
      </c>
      <c r="BL819" s="21" t="s">
        <v>357</v>
      </c>
      <c r="BM819" s="21" t="s">
        <v>1518</v>
      </c>
    </row>
    <row r="820" spans="2:65" s="13" customFormat="1" ht="20.45" customHeight="1">
      <c r="B820" s="198"/>
      <c r="C820" s="199"/>
      <c r="D820" s="199"/>
      <c r="E820" s="200" t="s">
        <v>22</v>
      </c>
      <c r="F820" s="285" t="s">
        <v>1519</v>
      </c>
      <c r="G820" s="286"/>
      <c r="H820" s="286"/>
      <c r="I820" s="286"/>
      <c r="J820" s="199"/>
      <c r="K820" s="201" t="s">
        <v>22</v>
      </c>
      <c r="L820" s="199"/>
      <c r="M820" s="199"/>
      <c r="N820" s="199"/>
      <c r="O820" s="199"/>
      <c r="P820" s="199"/>
      <c r="Q820" s="199"/>
      <c r="R820" s="202"/>
      <c r="T820" s="203"/>
      <c r="U820" s="199"/>
      <c r="V820" s="199"/>
      <c r="W820" s="199"/>
      <c r="X820" s="199"/>
      <c r="Y820" s="199"/>
      <c r="Z820" s="199"/>
      <c r="AA820" s="204"/>
      <c r="AT820" s="205" t="s">
        <v>279</v>
      </c>
      <c r="AU820" s="205" t="s">
        <v>108</v>
      </c>
      <c r="AV820" s="13" t="s">
        <v>90</v>
      </c>
      <c r="AW820" s="13" t="s">
        <v>40</v>
      </c>
      <c r="AX820" s="13" t="s">
        <v>85</v>
      </c>
      <c r="AY820" s="205" t="s">
        <v>271</v>
      </c>
    </row>
    <row r="821" spans="2:65" s="10" customFormat="1" ht="20.45" customHeight="1">
      <c r="B821" s="174"/>
      <c r="C821" s="175"/>
      <c r="D821" s="175"/>
      <c r="E821" s="176" t="s">
        <v>126</v>
      </c>
      <c r="F821" s="281" t="s">
        <v>1520</v>
      </c>
      <c r="G821" s="282"/>
      <c r="H821" s="282"/>
      <c r="I821" s="282"/>
      <c r="J821" s="175"/>
      <c r="K821" s="177">
        <v>2.2360000000000002</v>
      </c>
      <c r="L821" s="175"/>
      <c r="M821" s="175"/>
      <c r="N821" s="175"/>
      <c r="O821" s="175"/>
      <c r="P821" s="175"/>
      <c r="Q821" s="175"/>
      <c r="R821" s="178"/>
      <c r="T821" s="179"/>
      <c r="U821" s="175"/>
      <c r="V821" s="175"/>
      <c r="W821" s="175"/>
      <c r="X821" s="175"/>
      <c r="Y821" s="175"/>
      <c r="Z821" s="175"/>
      <c r="AA821" s="180"/>
      <c r="AT821" s="181" t="s">
        <v>279</v>
      </c>
      <c r="AU821" s="181" t="s">
        <v>108</v>
      </c>
      <c r="AV821" s="10" t="s">
        <v>108</v>
      </c>
      <c r="AW821" s="10" t="s">
        <v>40</v>
      </c>
      <c r="AX821" s="10" t="s">
        <v>90</v>
      </c>
      <c r="AY821" s="181" t="s">
        <v>271</v>
      </c>
    </row>
    <row r="822" spans="2:65" s="9" customFormat="1" ht="29.85" customHeight="1">
      <c r="B822" s="156"/>
      <c r="C822" s="157"/>
      <c r="D822" s="166" t="s">
        <v>239</v>
      </c>
      <c r="E822" s="166"/>
      <c r="F822" s="166"/>
      <c r="G822" s="166"/>
      <c r="H822" s="166"/>
      <c r="I822" s="166"/>
      <c r="J822" s="166"/>
      <c r="K822" s="166"/>
      <c r="L822" s="166"/>
      <c r="M822" s="166"/>
      <c r="N822" s="264">
        <f>BK822</f>
        <v>0</v>
      </c>
      <c r="O822" s="265"/>
      <c r="P822" s="265"/>
      <c r="Q822" s="265"/>
      <c r="R822" s="159"/>
      <c r="T822" s="160"/>
      <c r="U822" s="157"/>
      <c r="V822" s="157"/>
      <c r="W822" s="161">
        <f>SUM(W823:W844)</f>
        <v>0</v>
      </c>
      <c r="X822" s="157"/>
      <c r="Y822" s="161">
        <f>SUM(Y823:Y844)</f>
        <v>0.18352760000000001</v>
      </c>
      <c r="Z822" s="157"/>
      <c r="AA822" s="162">
        <f>SUM(AA823:AA844)</f>
        <v>0</v>
      </c>
      <c r="AR822" s="163" t="s">
        <v>108</v>
      </c>
      <c r="AT822" s="164" t="s">
        <v>84</v>
      </c>
      <c r="AU822" s="164" t="s">
        <v>90</v>
      </c>
      <c r="AY822" s="163" t="s">
        <v>271</v>
      </c>
      <c r="BK822" s="165">
        <f>SUM(BK823:BK844)</f>
        <v>0</v>
      </c>
    </row>
    <row r="823" spans="2:65" s="1" customFormat="1" ht="28.9" customHeight="1">
      <c r="B823" s="38"/>
      <c r="C823" s="167" t="s">
        <v>1521</v>
      </c>
      <c r="D823" s="167" t="s">
        <v>272</v>
      </c>
      <c r="E823" s="168" t="s">
        <v>1522</v>
      </c>
      <c r="F823" s="283" t="s">
        <v>1523</v>
      </c>
      <c r="G823" s="283"/>
      <c r="H823" s="283"/>
      <c r="I823" s="283"/>
      <c r="J823" s="169" t="s">
        <v>275</v>
      </c>
      <c r="K823" s="170">
        <v>43.131</v>
      </c>
      <c r="L823" s="272">
        <v>0</v>
      </c>
      <c r="M823" s="284"/>
      <c r="N823" s="273">
        <f>ROUND(L823*K823,1)</f>
        <v>0</v>
      </c>
      <c r="O823" s="273"/>
      <c r="P823" s="273"/>
      <c r="Q823" s="273"/>
      <c r="R823" s="40"/>
      <c r="T823" s="171" t="s">
        <v>22</v>
      </c>
      <c r="U823" s="47" t="s">
        <v>50</v>
      </c>
      <c r="V823" s="39"/>
      <c r="W823" s="172">
        <f>V823*K823</f>
        <v>0</v>
      </c>
      <c r="X823" s="172">
        <v>0</v>
      </c>
      <c r="Y823" s="172">
        <f>X823*K823</f>
        <v>0</v>
      </c>
      <c r="Z823" s="172">
        <v>0</v>
      </c>
      <c r="AA823" s="173">
        <f>Z823*K823</f>
        <v>0</v>
      </c>
      <c r="AR823" s="21" t="s">
        <v>357</v>
      </c>
      <c r="AT823" s="21" t="s">
        <v>272</v>
      </c>
      <c r="AU823" s="21" t="s">
        <v>108</v>
      </c>
      <c r="AY823" s="21" t="s">
        <v>271</v>
      </c>
      <c r="BE823" s="108">
        <f>IF(U823="základní",N823,0)</f>
        <v>0</v>
      </c>
      <c r="BF823" s="108">
        <f>IF(U823="snížená",N823,0)</f>
        <v>0</v>
      </c>
      <c r="BG823" s="108">
        <f>IF(U823="zákl. přenesená",N823,0)</f>
        <v>0</v>
      </c>
      <c r="BH823" s="108">
        <f>IF(U823="sníž. přenesená",N823,0)</f>
        <v>0</v>
      </c>
      <c r="BI823" s="108">
        <f>IF(U823="nulová",N823,0)</f>
        <v>0</v>
      </c>
      <c r="BJ823" s="21" t="s">
        <v>90</v>
      </c>
      <c r="BK823" s="108">
        <f>ROUND(L823*K823,1)</f>
        <v>0</v>
      </c>
      <c r="BL823" s="21" t="s">
        <v>357</v>
      </c>
      <c r="BM823" s="21" t="s">
        <v>1524</v>
      </c>
    </row>
    <row r="824" spans="2:65" s="10" customFormat="1" ht="28.9" customHeight="1">
      <c r="B824" s="174"/>
      <c r="C824" s="175"/>
      <c r="D824" s="175"/>
      <c r="E824" s="176" t="s">
        <v>22</v>
      </c>
      <c r="F824" s="287" t="s">
        <v>1525</v>
      </c>
      <c r="G824" s="288"/>
      <c r="H824" s="288"/>
      <c r="I824" s="288"/>
      <c r="J824" s="175"/>
      <c r="K824" s="177">
        <v>0.89200000000000002</v>
      </c>
      <c r="L824" s="175"/>
      <c r="M824" s="175"/>
      <c r="N824" s="175"/>
      <c r="O824" s="175"/>
      <c r="P824" s="175"/>
      <c r="Q824" s="175"/>
      <c r="R824" s="178"/>
      <c r="T824" s="179"/>
      <c r="U824" s="175"/>
      <c r="V824" s="175"/>
      <c r="W824" s="175"/>
      <c r="X824" s="175"/>
      <c r="Y824" s="175"/>
      <c r="Z824" s="175"/>
      <c r="AA824" s="180"/>
      <c r="AT824" s="181" t="s">
        <v>279</v>
      </c>
      <c r="AU824" s="181" t="s">
        <v>108</v>
      </c>
      <c r="AV824" s="10" t="s">
        <v>108</v>
      </c>
      <c r="AW824" s="10" t="s">
        <v>40</v>
      </c>
      <c r="AX824" s="10" t="s">
        <v>85</v>
      </c>
      <c r="AY824" s="181" t="s">
        <v>271</v>
      </c>
    </row>
    <row r="825" spans="2:65" s="13" customFormat="1" ht="20.45" customHeight="1">
      <c r="B825" s="198"/>
      <c r="C825" s="199"/>
      <c r="D825" s="199"/>
      <c r="E825" s="200" t="s">
        <v>22</v>
      </c>
      <c r="F825" s="279" t="s">
        <v>1526</v>
      </c>
      <c r="G825" s="280"/>
      <c r="H825" s="280"/>
      <c r="I825" s="280"/>
      <c r="J825" s="199"/>
      <c r="K825" s="201" t="s">
        <v>22</v>
      </c>
      <c r="L825" s="199"/>
      <c r="M825" s="199"/>
      <c r="N825" s="199"/>
      <c r="O825" s="199"/>
      <c r="P825" s="199"/>
      <c r="Q825" s="199"/>
      <c r="R825" s="202"/>
      <c r="T825" s="203"/>
      <c r="U825" s="199"/>
      <c r="V825" s="199"/>
      <c r="W825" s="199"/>
      <c r="X825" s="199"/>
      <c r="Y825" s="199"/>
      <c r="Z825" s="199"/>
      <c r="AA825" s="204"/>
      <c r="AT825" s="205" t="s">
        <v>279</v>
      </c>
      <c r="AU825" s="205" t="s">
        <v>108</v>
      </c>
      <c r="AV825" s="13" t="s">
        <v>90</v>
      </c>
      <c r="AW825" s="13" t="s">
        <v>40</v>
      </c>
      <c r="AX825" s="13" t="s">
        <v>85</v>
      </c>
      <c r="AY825" s="205" t="s">
        <v>271</v>
      </c>
    </row>
    <row r="826" spans="2:65" s="10" customFormat="1" ht="20.45" customHeight="1">
      <c r="B826" s="174"/>
      <c r="C826" s="175"/>
      <c r="D826" s="175"/>
      <c r="E826" s="176" t="s">
        <v>22</v>
      </c>
      <c r="F826" s="281" t="s">
        <v>1527</v>
      </c>
      <c r="G826" s="282"/>
      <c r="H826" s="282"/>
      <c r="I826" s="282"/>
      <c r="J826" s="175"/>
      <c r="K826" s="177">
        <v>22.315000000000001</v>
      </c>
      <c r="L826" s="175"/>
      <c r="M826" s="175"/>
      <c r="N826" s="175"/>
      <c r="O826" s="175"/>
      <c r="P826" s="175"/>
      <c r="Q826" s="175"/>
      <c r="R826" s="178"/>
      <c r="T826" s="179"/>
      <c r="U826" s="175"/>
      <c r="V826" s="175"/>
      <c r="W826" s="175"/>
      <c r="X826" s="175"/>
      <c r="Y826" s="175"/>
      <c r="Z826" s="175"/>
      <c r="AA826" s="180"/>
      <c r="AT826" s="181" t="s">
        <v>279</v>
      </c>
      <c r="AU826" s="181" t="s">
        <v>108</v>
      </c>
      <c r="AV826" s="10" t="s">
        <v>108</v>
      </c>
      <c r="AW826" s="10" t="s">
        <v>40</v>
      </c>
      <c r="AX826" s="10" t="s">
        <v>85</v>
      </c>
      <c r="AY826" s="181" t="s">
        <v>271</v>
      </c>
    </row>
    <row r="827" spans="2:65" s="13" customFormat="1" ht="20.45" customHeight="1">
      <c r="B827" s="198"/>
      <c r="C827" s="199"/>
      <c r="D827" s="199"/>
      <c r="E827" s="200" t="s">
        <v>22</v>
      </c>
      <c r="F827" s="279" t="s">
        <v>1528</v>
      </c>
      <c r="G827" s="280"/>
      <c r="H827" s="280"/>
      <c r="I827" s="280"/>
      <c r="J827" s="199"/>
      <c r="K827" s="201" t="s">
        <v>22</v>
      </c>
      <c r="L827" s="199"/>
      <c r="M827" s="199"/>
      <c r="N827" s="199"/>
      <c r="O827" s="199"/>
      <c r="P827" s="199"/>
      <c r="Q827" s="199"/>
      <c r="R827" s="202"/>
      <c r="T827" s="203"/>
      <c r="U827" s="199"/>
      <c r="V827" s="199"/>
      <c r="W827" s="199"/>
      <c r="X827" s="199"/>
      <c r="Y827" s="199"/>
      <c r="Z827" s="199"/>
      <c r="AA827" s="204"/>
      <c r="AT827" s="205" t="s">
        <v>279</v>
      </c>
      <c r="AU827" s="205" t="s">
        <v>108</v>
      </c>
      <c r="AV827" s="13" t="s">
        <v>90</v>
      </c>
      <c r="AW827" s="13" t="s">
        <v>40</v>
      </c>
      <c r="AX827" s="13" t="s">
        <v>85</v>
      </c>
      <c r="AY827" s="205" t="s">
        <v>271</v>
      </c>
    </row>
    <row r="828" spans="2:65" s="10" customFormat="1" ht="20.45" customHeight="1">
      <c r="B828" s="174"/>
      <c r="C828" s="175"/>
      <c r="D828" s="175"/>
      <c r="E828" s="176" t="s">
        <v>22</v>
      </c>
      <c r="F828" s="281" t="s">
        <v>1529</v>
      </c>
      <c r="G828" s="282"/>
      <c r="H828" s="282"/>
      <c r="I828" s="282"/>
      <c r="J828" s="175"/>
      <c r="K828" s="177">
        <v>19.378</v>
      </c>
      <c r="L828" s="175"/>
      <c r="M828" s="175"/>
      <c r="N828" s="175"/>
      <c r="O828" s="175"/>
      <c r="P828" s="175"/>
      <c r="Q828" s="175"/>
      <c r="R828" s="178"/>
      <c r="T828" s="179"/>
      <c r="U828" s="175"/>
      <c r="V828" s="175"/>
      <c r="W828" s="175"/>
      <c r="X828" s="175"/>
      <c r="Y828" s="175"/>
      <c r="Z828" s="175"/>
      <c r="AA828" s="180"/>
      <c r="AT828" s="181" t="s">
        <v>279</v>
      </c>
      <c r="AU828" s="181" t="s">
        <v>108</v>
      </c>
      <c r="AV828" s="10" t="s">
        <v>108</v>
      </c>
      <c r="AW828" s="10" t="s">
        <v>40</v>
      </c>
      <c r="AX828" s="10" t="s">
        <v>85</v>
      </c>
      <c r="AY828" s="181" t="s">
        <v>271</v>
      </c>
    </row>
    <row r="829" spans="2:65" s="13" customFormat="1" ht="28.9" customHeight="1">
      <c r="B829" s="198"/>
      <c r="C829" s="199"/>
      <c r="D829" s="199"/>
      <c r="E829" s="200" t="s">
        <v>22</v>
      </c>
      <c r="F829" s="279" t="s">
        <v>1347</v>
      </c>
      <c r="G829" s="280"/>
      <c r="H829" s="280"/>
      <c r="I829" s="280"/>
      <c r="J829" s="199"/>
      <c r="K829" s="201" t="s">
        <v>22</v>
      </c>
      <c r="L829" s="199"/>
      <c r="M829" s="199"/>
      <c r="N829" s="199"/>
      <c r="O829" s="199"/>
      <c r="P829" s="199"/>
      <c r="Q829" s="199"/>
      <c r="R829" s="202"/>
      <c r="T829" s="203"/>
      <c r="U829" s="199"/>
      <c r="V829" s="199"/>
      <c r="W829" s="199"/>
      <c r="X829" s="199"/>
      <c r="Y829" s="199"/>
      <c r="Z829" s="199"/>
      <c r="AA829" s="204"/>
      <c r="AT829" s="205" t="s">
        <v>279</v>
      </c>
      <c r="AU829" s="205" t="s">
        <v>108</v>
      </c>
      <c r="AV829" s="13" t="s">
        <v>90</v>
      </c>
      <c r="AW829" s="13" t="s">
        <v>40</v>
      </c>
      <c r="AX829" s="13" t="s">
        <v>85</v>
      </c>
      <c r="AY829" s="205" t="s">
        <v>271</v>
      </c>
    </row>
    <row r="830" spans="2:65" s="10" customFormat="1" ht="20.45" customHeight="1">
      <c r="B830" s="174"/>
      <c r="C830" s="175"/>
      <c r="D830" s="175"/>
      <c r="E830" s="176" t="s">
        <v>22</v>
      </c>
      <c r="F830" s="281" t="s">
        <v>1530</v>
      </c>
      <c r="G830" s="282"/>
      <c r="H830" s="282"/>
      <c r="I830" s="282"/>
      <c r="J830" s="175"/>
      <c r="K830" s="177">
        <v>0.54600000000000004</v>
      </c>
      <c r="L830" s="175"/>
      <c r="M830" s="175"/>
      <c r="N830" s="175"/>
      <c r="O830" s="175"/>
      <c r="P830" s="175"/>
      <c r="Q830" s="175"/>
      <c r="R830" s="178"/>
      <c r="T830" s="179"/>
      <c r="U830" s="175"/>
      <c r="V830" s="175"/>
      <c r="W830" s="175"/>
      <c r="X830" s="175"/>
      <c r="Y830" s="175"/>
      <c r="Z830" s="175"/>
      <c r="AA830" s="180"/>
      <c r="AT830" s="181" t="s">
        <v>279</v>
      </c>
      <c r="AU830" s="181" t="s">
        <v>108</v>
      </c>
      <c r="AV830" s="10" t="s">
        <v>108</v>
      </c>
      <c r="AW830" s="10" t="s">
        <v>40</v>
      </c>
      <c r="AX830" s="10" t="s">
        <v>85</v>
      </c>
      <c r="AY830" s="181" t="s">
        <v>271</v>
      </c>
    </row>
    <row r="831" spans="2:65" s="12" customFormat="1" ht="20.45" customHeight="1">
      <c r="B831" s="190"/>
      <c r="C831" s="191"/>
      <c r="D831" s="191"/>
      <c r="E831" s="192" t="s">
        <v>161</v>
      </c>
      <c r="F831" s="293" t="s">
        <v>283</v>
      </c>
      <c r="G831" s="294"/>
      <c r="H831" s="294"/>
      <c r="I831" s="294"/>
      <c r="J831" s="191"/>
      <c r="K831" s="193">
        <v>43.131</v>
      </c>
      <c r="L831" s="191"/>
      <c r="M831" s="191"/>
      <c r="N831" s="191"/>
      <c r="O831" s="191"/>
      <c r="P831" s="191"/>
      <c r="Q831" s="191"/>
      <c r="R831" s="194"/>
      <c r="T831" s="195"/>
      <c r="U831" s="191"/>
      <c r="V831" s="191"/>
      <c r="W831" s="191"/>
      <c r="X831" s="191"/>
      <c r="Y831" s="191"/>
      <c r="Z831" s="191"/>
      <c r="AA831" s="196"/>
      <c r="AT831" s="197" t="s">
        <v>279</v>
      </c>
      <c r="AU831" s="197" t="s">
        <v>108</v>
      </c>
      <c r="AV831" s="12" t="s">
        <v>276</v>
      </c>
      <c r="AW831" s="12" t="s">
        <v>40</v>
      </c>
      <c r="AX831" s="12" t="s">
        <v>90</v>
      </c>
      <c r="AY831" s="197" t="s">
        <v>271</v>
      </c>
    </row>
    <row r="832" spans="2:65" s="1" customFormat="1" ht="28.9" customHeight="1">
      <c r="B832" s="38"/>
      <c r="C832" s="167" t="s">
        <v>1531</v>
      </c>
      <c r="D832" s="167" t="s">
        <v>272</v>
      </c>
      <c r="E832" s="168" t="s">
        <v>1532</v>
      </c>
      <c r="F832" s="283" t="s">
        <v>1533</v>
      </c>
      <c r="G832" s="283"/>
      <c r="H832" s="283"/>
      <c r="I832" s="283"/>
      <c r="J832" s="169" t="s">
        <v>275</v>
      </c>
      <c r="K832" s="170">
        <v>17.509</v>
      </c>
      <c r="L832" s="272">
        <v>0</v>
      </c>
      <c r="M832" s="284"/>
      <c r="N832" s="273">
        <f>ROUND(L832*K832,1)</f>
        <v>0</v>
      </c>
      <c r="O832" s="273"/>
      <c r="P832" s="273"/>
      <c r="Q832" s="273"/>
      <c r="R832" s="40"/>
      <c r="T832" s="171" t="s">
        <v>22</v>
      </c>
      <c r="U832" s="47" t="s">
        <v>50</v>
      </c>
      <c r="V832" s="39"/>
      <c r="W832" s="172">
        <f>V832*K832</f>
        <v>0</v>
      </c>
      <c r="X832" s="172">
        <v>0</v>
      </c>
      <c r="Y832" s="172">
        <f>X832*K832</f>
        <v>0</v>
      </c>
      <c r="Z832" s="172">
        <v>0</v>
      </c>
      <c r="AA832" s="173">
        <f>Z832*K832</f>
        <v>0</v>
      </c>
      <c r="AR832" s="21" t="s">
        <v>357</v>
      </c>
      <c r="AT832" s="21" t="s">
        <v>272</v>
      </c>
      <c r="AU832" s="21" t="s">
        <v>108</v>
      </c>
      <c r="AY832" s="21" t="s">
        <v>271</v>
      </c>
      <c r="BE832" s="108">
        <f>IF(U832="základní",N832,0)</f>
        <v>0</v>
      </c>
      <c r="BF832" s="108">
        <f>IF(U832="snížená",N832,0)</f>
        <v>0</v>
      </c>
      <c r="BG832" s="108">
        <f>IF(U832="zákl. přenesená",N832,0)</f>
        <v>0</v>
      </c>
      <c r="BH832" s="108">
        <f>IF(U832="sníž. přenesená",N832,0)</f>
        <v>0</v>
      </c>
      <c r="BI832" s="108">
        <f>IF(U832="nulová",N832,0)</f>
        <v>0</v>
      </c>
      <c r="BJ832" s="21" t="s">
        <v>90</v>
      </c>
      <c r="BK832" s="108">
        <f>ROUND(L832*K832,1)</f>
        <v>0</v>
      </c>
      <c r="BL832" s="21" t="s">
        <v>357</v>
      </c>
      <c r="BM832" s="21" t="s">
        <v>1534</v>
      </c>
    </row>
    <row r="833" spans="2:65" s="10" customFormat="1" ht="28.9" customHeight="1">
      <c r="B833" s="174"/>
      <c r="C833" s="175"/>
      <c r="D833" s="175"/>
      <c r="E833" s="176" t="s">
        <v>22</v>
      </c>
      <c r="F833" s="287" t="s">
        <v>1535</v>
      </c>
      <c r="G833" s="288"/>
      <c r="H833" s="288"/>
      <c r="I833" s="288"/>
      <c r="J833" s="175"/>
      <c r="K833" s="177">
        <v>3.4569999999999999</v>
      </c>
      <c r="L833" s="175"/>
      <c r="M833" s="175"/>
      <c r="N833" s="175"/>
      <c r="O833" s="175"/>
      <c r="P833" s="175"/>
      <c r="Q833" s="175"/>
      <c r="R833" s="178"/>
      <c r="T833" s="179"/>
      <c r="U833" s="175"/>
      <c r="V833" s="175"/>
      <c r="W833" s="175"/>
      <c r="X833" s="175"/>
      <c r="Y833" s="175"/>
      <c r="Z833" s="175"/>
      <c r="AA833" s="180"/>
      <c r="AT833" s="181" t="s">
        <v>279</v>
      </c>
      <c r="AU833" s="181" t="s">
        <v>108</v>
      </c>
      <c r="AV833" s="10" t="s">
        <v>108</v>
      </c>
      <c r="AW833" s="10" t="s">
        <v>40</v>
      </c>
      <c r="AX833" s="10" t="s">
        <v>85</v>
      </c>
      <c r="AY833" s="181" t="s">
        <v>271</v>
      </c>
    </row>
    <row r="834" spans="2:65" s="13" customFormat="1" ht="20.45" customHeight="1">
      <c r="B834" s="198"/>
      <c r="C834" s="199"/>
      <c r="D834" s="199"/>
      <c r="E834" s="200" t="s">
        <v>22</v>
      </c>
      <c r="F834" s="279" t="s">
        <v>1536</v>
      </c>
      <c r="G834" s="280"/>
      <c r="H834" s="280"/>
      <c r="I834" s="280"/>
      <c r="J834" s="199"/>
      <c r="K834" s="201" t="s">
        <v>22</v>
      </c>
      <c r="L834" s="199"/>
      <c r="M834" s="199"/>
      <c r="N834" s="199"/>
      <c r="O834" s="199"/>
      <c r="P834" s="199"/>
      <c r="Q834" s="199"/>
      <c r="R834" s="202"/>
      <c r="T834" s="203"/>
      <c r="U834" s="199"/>
      <c r="V834" s="199"/>
      <c r="W834" s="199"/>
      <c r="X834" s="199"/>
      <c r="Y834" s="199"/>
      <c r="Z834" s="199"/>
      <c r="AA834" s="204"/>
      <c r="AT834" s="205" t="s">
        <v>279</v>
      </c>
      <c r="AU834" s="205" t="s">
        <v>108</v>
      </c>
      <c r="AV834" s="13" t="s">
        <v>90</v>
      </c>
      <c r="AW834" s="13" t="s">
        <v>40</v>
      </c>
      <c r="AX834" s="13" t="s">
        <v>85</v>
      </c>
      <c r="AY834" s="205" t="s">
        <v>271</v>
      </c>
    </row>
    <row r="835" spans="2:65" s="10" customFormat="1" ht="20.45" customHeight="1">
      <c r="B835" s="174"/>
      <c r="C835" s="175"/>
      <c r="D835" s="175"/>
      <c r="E835" s="176" t="s">
        <v>22</v>
      </c>
      <c r="F835" s="281" t="s">
        <v>1537</v>
      </c>
      <c r="G835" s="282"/>
      <c r="H835" s="282"/>
      <c r="I835" s="282"/>
      <c r="J835" s="175"/>
      <c r="K835" s="177">
        <v>14.052</v>
      </c>
      <c r="L835" s="175"/>
      <c r="M835" s="175"/>
      <c r="N835" s="175"/>
      <c r="O835" s="175"/>
      <c r="P835" s="175"/>
      <c r="Q835" s="175"/>
      <c r="R835" s="178"/>
      <c r="T835" s="179"/>
      <c r="U835" s="175"/>
      <c r="V835" s="175"/>
      <c r="W835" s="175"/>
      <c r="X835" s="175"/>
      <c r="Y835" s="175"/>
      <c r="Z835" s="175"/>
      <c r="AA835" s="180"/>
      <c r="AT835" s="181" t="s">
        <v>279</v>
      </c>
      <c r="AU835" s="181" t="s">
        <v>108</v>
      </c>
      <c r="AV835" s="10" t="s">
        <v>108</v>
      </c>
      <c r="AW835" s="10" t="s">
        <v>40</v>
      </c>
      <c r="AX835" s="10" t="s">
        <v>85</v>
      </c>
      <c r="AY835" s="181" t="s">
        <v>271</v>
      </c>
    </row>
    <row r="836" spans="2:65" s="12" customFormat="1" ht="20.45" customHeight="1">
      <c r="B836" s="190"/>
      <c r="C836" s="191"/>
      <c r="D836" s="191"/>
      <c r="E836" s="192" t="s">
        <v>163</v>
      </c>
      <c r="F836" s="293" t="s">
        <v>283</v>
      </c>
      <c r="G836" s="294"/>
      <c r="H836" s="294"/>
      <c r="I836" s="294"/>
      <c r="J836" s="191"/>
      <c r="K836" s="193">
        <v>17.509</v>
      </c>
      <c r="L836" s="191"/>
      <c r="M836" s="191"/>
      <c r="N836" s="191"/>
      <c r="O836" s="191"/>
      <c r="P836" s="191"/>
      <c r="Q836" s="191"/>
      <c r="R836" s="194"/>
      <c r="T836" s="195"/>
      <c r="U836" s="191"/>
      <c r="V836" s="191"/>
      <c r="W836" s="191"/>
      <c r="X836" s="191"/>
      <c r="Y836" s="191"/>
      <c r="Z836" s="191"/>
      <c r="AA836" s="196"/>
      <c r="AT836" s="197" t="s">
        <v>279</v>
      </c>
      <c r="AU836" s="197" t="s">
        <v>108</v>
      </c>
      <c r="AV836" s="12" t="s">
        <v>276</v>
      </c>
      <c r="AW836" s="12" t="s">
        <v>40</v>
      </c>
      <c r="AX836" s="12" t="s">
        <v>90</v>
      </c>
      <c r="AY836" s="197" t="s">
        <v>271</v>
      </c>
    </row>
    <row r="837" spans="2:65" s="1" customFormat="1" ht="28.9" customHeight="1">
      <c r="B837" s="38"/>
      <c r="C837" s="167" t="s">
        <v>1538</v>
      </c>
      <c r="D837" s="167" t="s">
        <v>272</v>
      </c>
      <c r="E837" s="168" t="s">
        <v>1539</v>
      </c>
      <c r="F837" s="283" t="s">
        <v>1540</v>
      </c>
      <c r="G837" s="283"/>
      <c r="H837" s="283"/>
      <c r="I837" s="283"/>
      <c r="J837" s="169" t="s">
        <v>275</v>
      </c>
      <c r="K837" s="170">
        <v>43.131</v>
      </c>
      <c r="L837" s="272">
        <v>0</v>
      </c>
      <c r="M837" s="284"/>
      <c r="N837" s="273">
        <f>ROUND(L837*K837,1)</f>
        <v>0</v>
      </c>
      <c r="O837" s="273"/>
      <c r="P837" s="273"/>
      <c r="Q837" s="273"/>
      <c r="R837" s="40"/>
      <c r="T837" s="171" t="s">
        <v>22</v>
      </c>
      <c r="U837" s="47" t="s">
        <v>50</v>
      </c>
      <c r="V837" s="39"/>
      <c r="W837" s="172">
        <f>V837*K837</f>
        <v>0</v>
      </c>
      <c r="X837" s="172">
        <v>1.2600000000000001E-3</v>
      </c>
      <c r="Y837" s="172">
        <f>X837*K837</f>
        <v>5.4345060000000001E-2</v>
      </c>
      <c r="Z837" s="172">
        <v>0</v>
      </c>
      <c r="AA837" s="173">
        <f>Z837*K837</f>
        <v>0</v>
      </c>
      <c r="AR837" s="21" t="s">
        <v>357</v>
      </c>
      <c r="AT837" s="21" t="s">
        <v>272</v>
      </c>
      <c r="AU837" s="21" t="s">
        <v>108</v>
      </c>
      <c r="AY837" s="21" t="s">
        <v>271</v>
      </c>
      <c r="BE837" s="108">
        <f>IF(U837="základní",N837,0)</f>
        <v>0</v>
      </c>
      <c r="BF837" s="108">
        <f>IF(U837="snížená",N837,0)</f>
        <v>0</v>
      </c>
      <c r="BG837" s="108">
        <f>IF(U837="zákl. přenesená",N837,0)</f>
        <v>0</v>
      </c>
      <c r="BH837" s="108">
        <f>IF(U837="sníž. přenesená",N837,0)</f>
        <v>0</v>
      </c>
      <c r="BI837" s="108">
        <f>IF(U837="nulová",N837,0)</f>
        <v>0</v>
      </c>
      <c r="BJ837" s="21" t="s">
        <v>90</v>
      </c>
      <c r="BK837" s="108">
        <f>ROUND(L837*K837,1)</f>
        <v>0</v>
      </c>
      <c r="BL837" s="21" t="s">
        <v>357</v>
      </c>
      <c r="BM837" s="21" t="s">
        <v>1541</v>
      </c>
    </row>
    <row r="838" spans="2:65" s="10" customFormat="1" ht="20.45" customHeight="1">
      <c r="B838" s="174"/>
      <c r="C838" s="175"/>
      <c r="D838" s="175"/>
      <c r="E838" s="176" t="s">
        <v>22</v>
      </c>
      <c r="F838" s="287" t="s">
        <v>161</v>
      </c>
      <c r="G838" s="288"/>
      <c r="H838" s="288"/>
      <c r="I838" s="288"/>
      <c r="J838" s="175"/>
      <c r="K838" s="177">
        <v>43.131</v>
      </c>
      <c r="L838" s="175"/>
      <c r="M838" s="175"/>
      <c r="N838" s="175"/>
      <c r="O838" s="175"/>
      <c r="P838" s="175"/>
      <c r="Q838" s="175"/>
      <c r="R838" s="178"/>
      <c r="T838" s="179"/>
      <c r="U838" s="175"/>
      <c r="V838" s="175"/>
      <c r="W838" s="175"/>
      <c r="X838" s="175"/>
      <c r="Y838" s="175"/>
      <c r="Z838" s="175"/>
      <c r="AA838" s="180"/>
      <c r="AT838" s="181" t="s">
        <v>279</v>
      </c>
      <c r="AU838" s="181" t="s">
        <v>108</v>
      </c>
      <c r="AV838" s="10" t="s">
        <v>108</v>
      </c>
      <c r="AW838" s="10" t="s">
        <v>40</v>
      </c>
      <c r="AX838" s="10" t="s">
        <v>90</v>
      </c>
      <c r="AY838" s="181" t="s">
        <v>271</v>
      </c>
    </row>
    <row r="839" spans="2:65" s="1" customFormat="1" ht="28.9" customHeight="1">
      <c r="B839" s="38"/>
      <c r="C839" s="167" t="s">
        <v>1542</v>
      </c>
      <c r="D839" s="167" t="s">
        <v>272</v>
      </c>
      <c r="E839" s="168" t="s">
        <v>1543</v>
      </c>
      <c r="F839" s="283" t="s">
        <v>1544</v>
      </c>
      <c r="G839" s="283"/>
      <c r="H839" s="283"/>
      <c r="I839" s="283"/>
      <c r="J839" s="169" t="s">
        <v>275</v>
      </c>
      <c r="K839" s="170">
        <v>17.509</v>
      </c>
      <c r="L839" s="272">
        <v>0</v>
      </c>
      <c r="M839" s="284"/>
      <c r="N839" s="273">
        <f>ROUND(L839*K839,1)</f>
        <v>0</v>
      </c>
      <c r="O839" s="273"/>
      <c r="P839" s="273"/>
      <c r="Q839" s="273"/>
      <c r="R839" s="40"/>
      <c r="T839" s="171" t="s">
        <v>22</v>
      </c>
      <c r="U839" s="47" t="s">
        <v>50</v>
      </c>
      <c r="V839" s="39"/>
      <c r="W839" s="172">
        <f>V839*K839</f>
        <v>0</v>
      </c>
      <c r="X839" s="172">
        <v>1.06E-3</v>
      </c>
      <c r="Y839" s="172">
        <f>X839*K839</f>
        <v>1.8559539999999999E-2</v>
      </c>
      <c r="Z839" s="172">
        <v>0</v>
      </c>
      <c r="AA839" s="173">
        <f>Z839*K839</f>
        <v>0</v>
      </c>
      <c r="AR839" s="21" t="s">
        <v>357</v>
      </c>
      <c r="AT839" s="21" t="s">
        <v>272</v>
      </c>
      <c r="AU839" s="21" t="s">
        <v>108</v>
      </c>
      <c r="AY839" s="21" t="s">
        <v>271</v>
      </c>
      <c r="BE839" s="108">
        <f>IF(U839="základní",N839,0)</f>
        <v>0</v>
      </c>
      <c r="BF839" s="108">
        <f>IF(U839="snížená",N839,0)</f>
        <v>0</v>
      </c>
      <c r="BG839" s="108">
        <f>IF(U839="zákl. přenesená",N839,0)</f>
        <v>0</v>
      </c>
      <c r="BH839" s="108">
        <f>IF(U839="sníž. přenesená",N839,0)</f>
        <v>0</v>
      </c>
      <c r="BI839" s="108">
        <f>IF(U839="nulová",N839,0)</f>
        <v>0</v>
      </c>
      <c r="BJ839" s="21" t="s">
        <v>90</v>
      </c>
      <c r="BK839" s="108">
        <f>ROUND(L839*K839,1)</f>
        <v>0</v>
      </c>
      <c r="BL839" s="21" t="s">
        <v>357</v>
      </c>
      <c r="BM839" s="21" t="s">
        <v>1545</v>
      </c>
    </row>
    <row r="840" spans="2:65" s="10" customFormat="1" ht="20.45" customHeight="1">
      <c r="B840" s="174"/>
      <c r="C840" s="175"/>
      <c r="D840" s="175"/>
      <c r="E840" s="176" t="s">
        <v>22</v>
      </c>
      <c r="F840" s="287" t="s">
        <v>163</v>
      </c>
      <c r="G840" s="288"/>
      <c r="H840" s="288"/>
      <c r="I840" s="288"/>
      <c r="J840" s="175"/>
      <c r="K840" s="177">
        <v>17.509</v>
      </c>
      <c r="L840" s="175"/>
      <c r="M840" s="175"/>
      <c r="N840" s="175"/>
      <c r="O840" s="175"/>
      <c r="P840" s="175"/>
      <c r="Q840" s="175"/>
      <c r="R840" s="178"/>
      <c r="T840" s="179"/>
      <c r="U840" s="175"/>
      <c r="V840" s="175"/>
      <c r="W840" s="175"/>
      <c r="X840" s="175"/>
      <c r="Y840" s="175"/>
      <c r="Z840" s="175"/>
      <c r="AA840" s="180"/>
      <c r="AT840" s="181" t="s">
        <v>279</v>
      </c>
      <c r="AU840" s="181" t="s">
        <v>108</v>
      </c>
      <c r="AV840" s="10" t="s">
        <v>108</v>
      </c>
      <c r="AW840" s="10" t="s">
        <v>40</v>
      </c>
      <c r="AX840" s="10" t="s">
        <v>90</v>
      </c>
      <c r="AY840" s="181" t="s">
        <v>271</v>
      </c>
    </row>
    <row r="841" spans="2:65" s="1" customFormat="1" ht="28.9" customHeight="1">
      <c r="B841" s="38"/>
      <c r="C841" s="206" t="s">
        <v>1546</v>
      </c>
      <c r="D841" s="206" t="s">
        <v>381</v>
      </c>
      <c r="E841" s="207" t="s">
        <v>1547</v>
      </c>
      <c r="F841" s="289" t="s">
        <v>1548</v>
      </c>
      <c r="G841" s="289"/>
      <c r="H841" s="289"/>
      <c r="I841" s="289"/>
      <c r="J841" s="208" t="s">
        <v>446</v>
      </c>
      <c r="K841" s="209">
        <v>110.623</v>
      </c>
      <c r="L841" s="290">
        <v>0</v>
      </c>
      <c r="M841" s="291"/>
      <c r="N841" s="292">
        <f>ROUND(L841*K841,1)</f>
        <v>0</v>
      </c>
      <c r="O841" s="273"/>
      <c r="P841" s="273"/>
      <c r="Q841" s="273"/>
      <c r="R841" s="40"/>
      <c r="T841" s="171" t="s">
        <v>22</v>
      </c>
      <c r="U841" s="47" t="s">
        <v>50</v>
      </c>
      <c r="V841" s="39"/>
      <c r="W841" s="172">
        <f>V841*K841</f>
        <v>0</v>
      </c>
      <c r="X841" s="172">
        <v>1E-3</v>
      </c>
      <c r="Y841" s="172">
        <f>X841*K841</f>
        <v>0.11062300000000001</v>
      </c>
      <c r="Z841" s="172">
        <v>0</v>
      </c>
      <c r="AA841" s="173">
        <f>Z841*K841</f>
        <v>0</v>
      </c>
      <c r="AR841" s="21" t="s">
        <v>426</v>
      </c>
      <c r="AT841" s="21" t="s">
        <v>381</v>
      </c>
      <c r="AU841" s="21" t="s">
        <v>108</v>
      </c>
      <c r="AY841" s="21" t="s">
        <v>271</v>
      </c>
      <c r="BE841" s="108">
        <f>IF(U841="základní",N841,0)</f>
        <v>0</v>
      </c>
      <c r="BF841" s="108">
        <f>IF(U841="snížená",N841,0)</f>
        <v>0</v>
      </c>
      <c r="BG841" s="108">
        <f>IF(U841="zákl. přenesená",N841,0)</f>
        <v>0</v>
      </c>
      <c r="BH841" s="108">
        <f>IF(U841="sníž. přenesená",N841,0)</f>
        <v>0</v>
      </c>
      <c r="BI841" s="108">
        <f>IF(U841="nulová",N841,0)</f>
        <v>0</v>
      </c>
      <c r="BJ841" s="21" t="s">
        <v>90</v>
      </c>
      <c r="BK841" s="108">
        <f>ROUND(L841*K841,1)</f>
        <v>0</v>
      </c>
      <c r="BL841" s="21" t="s">
        <v>357</v>
      </c>
      <c r="BM841" s="21" t="s">
        <v>1549</v>
      </c>
    </row>
    <row r="842" spans="2:65" s="10" customFormat="1" ht="20.45" customHeight="1">
      <c r="B842" s="174"/>
      <c r="C842" s="175"/>
      <c r="D842" s="175"/>
      <c r="E842" s="176" t="s">
        <v>22</v>
      </c>
      <c r="F842" s="287" t="s">
        <v>1550</v>
      </c>
      <c r="G842" s="288"/>
      <c r="H842" s="288"/>
      <c r="I842" s="288"/>
      <c r="J842" s="175"/>
      <c r="K842" s="177">
        <v>110.623</v>
      </c>
      <c r="L842" s="175"/>
      <c r="M842" s="175"/>
      <c r="N842" s="175"/>
      <c r="O842" s="175"/>
      <c r="P842" s="175"/>
      <c r="Q842" s="175"/>
      <c r="R842" s="178"/>
      <c r="T842" s="179"/>
      <c r="U842" s="175"/>
      <c r="V842" s="175"/>
      <c r="W842" s="175"/>
      <c r="X842" s="175"/>
      <c r="Y842" s="175"/>
      <c r="Z842" s="175"/>
      <c r="AA842" s="180"/>
      <c r="AT842" s="181" t="s">
        <v>279</v>
      </c>
      <c r="AU842" s="181" t="s">
        <v>108</v>
      </c>
      <c r="AV842" s="10" t="s">
        <v>108</v>
      </c>
      <c r="AW842" s="10" t="s">
        <v>40</v>
      </c>
      <c r="AX842" s="10" t="s">
        <v>90</v>
      </c>
      <c r="AY842" s="181" t="s">
        <v>271</v>
      </c>
    </row>
    <row r="843" spans="2:65" s="1" customFormat="1" ht="28.9" customHeight="1">
      <c r="B843" s="38"/>
      <c r="C843" s="167" t="s">
        <v>1551</v>
      </c>
      <c r="D843" s="167" t="s">
        <v>272</v>
      </c>
      <c r="E843" s="168" t="s">
        <v>1552</v>
      </c>
      <c r="F843" s="283" t="s">
        <v>1553</v>
      </c>
      <c r="G843" s="283"/>
      <c r="H843" s="283"/>
      <c r="I843" s="283"/>
      <c r="J843" s="169" t="s">
        <v>360</v>
      </c>
      <c r="K843" s="170">
        <v>1.3109999999999999</v>
      </c>
      <c r="L843" s="272">
        <v>0</v>
      </c>
      <c r="M843" s="284"/>
      <c r="N843" s="273">
        <f>ROUND(L843*K843,1)</f>
        <v>0</v>
      </c>
      <c r="O843" s="273"/>
      <c r="P843" s="273"/>
      <c r="Q843" s="273"/>
      <c r="R843" s="40"/>
      <c r="T843" s="171" t="s">
        <v>22</v>
      </c>
      <c r="U843" s="47" t="s">
        <v>50</v>
      </c>
      <c r="V843" s="39"/>
      <c r="W843" s="172">
        <f>V843*K843</f>
        <v>0</v>
      </c>
      <c r="X843" s="172">
        <v>0</v>
      </c>
      <c r="Y843" s="172">
        <f>X843*K843</f>
        <v>0</v>
      </c>
      <c r="Z843" s="172">
        <v>0</v>
      </c>
      <c r="AA843" s="173">
        <f>Z843*K843</f>
        <v>0</v>
      </c>
      <c r="AR843" s="21" t="s">
        <v>357</v>
      </c>
      <c r="AT843" s="21" t="s">
        <v>272</v>
      </c>
      <c r="AU843" s="21" t="s">
        <v>108</v>
      </c>
      <c r="AY843" s="21" t="s">
        <v>271</v>
      </c>
      <c r="BE843" s="108">
        <f>IF(U843="základní",N843,0)</f>
        <v>0</v>
      </c>
      <c r="BF843" s="108">
        <f>IF(U843="snížená",N843,0)</f>
        <v>0</v>
      </c>
      <c r="BG843" s="108">
        <f>IF(U843="zákl. přenesená",N843,0)</f>
        <v>0</v>
      </c>
      <c r="BH843" s="108">
        <f>IF(U843="sníž. přenesená",N843,0)</f>
        <v>0</v>
      </c>
      <c r="BI843" s="108">
        <f>IF(U843="nulová",N843,0)</f>
        <v>0</v>
      </c>
      <c r="BJ843" s="21" t="s">
        <v>90</v>
      </c>
      <c r="BK843" s="108">
        <f>ROUND(L843*K843,1)</f>
        <v>0</v>
      </c>
      <c r="BL843" s="21" t="s">
        <v>357</v>
      </c>
      <c r="BM843" s="21" t="s">
        <v>1554</v>
      </c>
    </row>
    <row r="844" spans="2:65" s="10" customFormat="1" ht="20.45" customHeight="1">
      <c r="B844" s="174"/>
      <c r="C844" s="175"/>
      <c r="D844" s="175"/>
      <c r="E844" s="176" t="s">
        <v>22</v>
      </c>
      <c r="F844" s="287" t="s">
        <v>1555</v>
      </c>
      <c r="G844" s="288"/>
      <c r="H844" s="288"/>
      <c r="I844" s="288"/>
      <c r="J844" s="175"/>
      <c r="K844" s="177">
        <v>1.3109999999999999</v>
      </c>
      <c r="L844" s="175"/>
      <c r="M844" s="175"/>
      <c r="N844" s="175"/>
      <c r="O844" s="175"/>
      <c r="P844" s="175"/>
      <c r="Q844" s="175"/>
      <c r="R844" s="178"/>
      <c r="T844" s="179"/>
      <c r="U844" s="175"/>
      <c r="V844" s="175"/>
      <c r="W844" s="175"/>
      <c r="X844" s="175"/>
      <c r="Y844" s="175"/>
      <c r="Z844" s="175"/>
      <c r="AA844" s="180"/>
      <c r="AT844" s="181" t="s">
        <v>279</v>
      </c>
      <c r="AU844" s="181" t="s">
        <v>108</v>
      </c>
      <c r="AV844" s="10" t="s">
        <v>108</v>
      </c>
      <c r="AW844" s="10" t="s">
        <v>40</v>
      </c>
      <c r="AX844" s="10" t="s">
        <v>90</v>
      </c>
      <c r="AY844" s="181" t="s">
        <v>271</v>
      </c>
    </row>
    <row r="845" spans="2:65" s="9" customFormat="1" ht="37.35" customHeight="1">
      <c r="B845" s="156"/>
      <c r="C845" s="157"/>
      <c r="D845" s="158" t="s">
        <v>240</v>
      </c>
      <c r="E845" s="158"/>
      <c r="F845" s="158"/>
      <c r="G845" s="158"/>
      <c r="H845" s="158"/>
      <c r="I845" s="158"/>
      <c r="J845" s="158"/>
      <c r="K845" s="158"/>
      <c r="L845" s="158"/>
      <c r="M845" s="158"/>
      <c r="N845" s="266">
        <f>BK845</f>
        <v>0</v>
      </c>
      <c r="O845" s="267"/>
      <c r="P845" s="267"/>
      <c r="Q845" s="267"/>
      <c r="R845" s="159"/>
      <c r="T845" s="160"/>
      <c r="U845" s="157"/>
      <c r="V845" s="157"/>
      <c r="W845" s="161">
        <f>SUM(W846:W850)</f>
        <v>0</v>
      </c>
      <c r="X845" s="157"/>
      <c r="Y845" s="161">
        <f>SUM(Y846:Y850)</f>
        <v>0</v>
      </c>
      <c r="Z845" s="157"/>
      <c r="AA845" s="162">
        <f>SUM(AA846:AA850)</f>
        <v>0</v>
      </c>
      <c r="AR845" s="163" t="s">
        <v>276</v>
      </c>
      <c r="AT845" s="164" t="s">
        <v>84</v>
      </c>
      <c r="AU845" s="164" t="s">
        <v>85</v>
      </c>
      <c r="AY845" s="163" t="s">
        <v>271</v>
      </c>
      <c r="BK845" s="165">
        <f>SUM(BK846:BK850)</f>
        <v>0</v>
      </c>
    </row>
    <row r="846" spans="2:65" s="1" customFormat="1" ht="20.45" customHeight="1">
      <c r="B846" s="38"/>
      <c r="C846" s="167" t="s">
        <v>1556</v>
      </c>
      <c r="D846" s="167" t="s">
        <v>272</v>
      </c>
      <c r="E846" s="168" t="s">
        <v>1557</v>
      </c>
      <c r="F846" s="283" t="s">
        <v>1558</v>
      </c>
      <c r="G846" s="283"/>
      <c r="H846" s="283"/>
      <c r="I846" s="283"/>
      <c r="J846" s="169" t="s">
        <v>1559</v>
      </c>
      <c r="K846" s="170">
        <v>21.5</v>
      </c>
      <c r="L846" s="272">
        <v>0</v>
      </c>
      <c r="M846" s="284"/>
      <c r="N846" s="273">
        <f>ROUND(L846*K846,1)</f>
        <v>0</v>
      </c>
      <c r="O846" s="273"/>
      <c r="P846" s="273"/>
      <c r="Q846" s="273"/>
      <c r="R846" s="40"/>
      <c r="T846" s="171" t="s">
        <v>22</v>
      </c>
      <c r="U846" s="47" t="s">
        <v>50</v>
      </c>
      <c r="V846" s="39"/>
      <c r="W846" s="172">
        <f>V846*K846</f>
        <v>0</v>
      </c>
      <c r="X846" s="172">
        <v>0</v>
      </c>
      <c r="Y846" s="172">
        <f>X846*K846</f>
        <v>0</v>
      </c>
      <c r="Z846" s="172">
        <v>0</v>
      </c>
      <c r="AA846" s="173">
        <f>Z846*K846</f>
        <v>0</v>
      </c>
      <c r="AR846" s="21" t="s">
        <v>1560</v>
      </c>
      <c r="AT846" s="21" t="s">
        <v>272</v>
      </c>
      <c r="AU846" s="21" t="s">
        <v>90</v>
      </c>
      <c r="AY846" s="21" t="s">
        <v>271</v>
      </c>
      <c r="BE846" s="108">
        <f>IF(U846="základní",N846,0)</f>
        <v>0</v>
      </c>
      <c r="BF846" s="108">
        <f>IF(U846="snížená",N846,0)</f>
        <v>0</v>
      </c>
      <c r="BG846" s="108">
        <f>IF(U846="zákl. přenesená",N846,0)</f>
        <v>0</v>
      </c>
      <c r="BH846" s="108">
        <f>IF(U846="sníž. přenesená",N846,0)</f>
        <v>0</v>
      </c>
      <c r="BI846" s="108">
        <f>IF(U846="nulová",N846,0)</f>
        <v>0</v>
      </c>
      <c r="BJ846" s="21" t="s">
        <v>90</v>
      </c>
      <c r="BK846" s="108">
        <f>ROUND(L846*K846,1)</f>
        <v>0</v>
      </c>
      <c r="BL846" s="21" t="s">
        <v>1560</v>
      </c>
      <c r="BM846" s="21" t="s">
        <v>1561</v>
      </c>
    </row>
    <row r="847" spans="2:65" s="13" customFormat="1" ht="28.9" customHeight="1">
      <c r="B847" s="198"/>
      <c r="C847" s="199"/>
      <c r="D847" s="199"/>
      <c r="E847" s="200" t="s">
        <v>22</v>
      </c>
      <c r="F847" s="285" t="s">
        <v>1562</v>
      </c>
      <c r="G847" s="286"/>
      <c r="H847" s="286"/>
      <c r="I847" s="286"/>
      <c r="J847" s="199"/>
      <c r="K847" s="201" t="s">
        <v>22</v>
      </c>
      <c r="L847" s="199"/>
      <c r="M847" s="199"/>
      <c r="N847" s="199"/>
      <c r="O847" s="199"/>
      <c r="P847" s="199"/>
      <c r="Q847" s="199"/>
      <c r="R847" s="202"/>
      <c r="T847" s="203"/>
      <c r="U847" s="199"/>
      <c r="V847" s="199"/>
      <c r="W847" s="199"/>
      <c r="X847" s="199"/>
      <c r="Y847" s="199"/>
      <c r="Z847" s="199"/>
      <c r="AA847" s="204"/>
      <c r="AT847" s="205" t="s">
        <v>279</v>
      </c>
      <c r="AU847" s="205" t="s">
        <v>90</v>
      </c>
      <c r="AV847" s="13" t="s">
        <v>90</v>
      </c>
      <c r="AW847" s="13" t="s">
        <v>40</v>
      </c>
      <c r="AX847" s="13" t="s">
        <v>85</v>
      </c>
      <c r="AY847" s="205" t="s">
        <v>271</v>
      </c>
    </row>
    <row r="848" spans="2:65" s="10" customFormat="1" ht="28.9" customHeight="1">
      <c r="B848" s="174"/>
      <c r="C848" s="175"/>
      <c r="D848" s="175"/>
      <c r="E848" s="176" t="s">
        <v>22</v>
      </c>
      <c r="F848" s="281" t="s">
        <v>1563</v>
      </c>
      <c r="G848" s="282"/>
      <c r="H848" s="282"/>
      <c r="I848" s="282"/>
      <c r="J848" s="175"/>
      <c r="K848" s="177">
        <v>1.5</v>
      </c>
      <c r="L848" s="175"/>
      <c r="M848" s="175"/>
      <c r="N848" s="175"/>
      <c r="O848" s="175"/>
      <c r="P848" s="175"/>
      <c r="Q848" s="175"/>
      <c r="R848" s="178"/>
      <c r="T848" s="179"/>
      <c r="U848" s="175"/>
      <c r="V848" s="175"/>
      <c r="W848" s="175"/>
      <c r="X848" s="175"/>
      <c r="Y848" s="175"/>
      <c r="Z848" s="175"/>
      <c r="AA848" s="180"/>
      <c r="AT848" s="181" t="s">
        <v>279</v>
      </c>
      <c r="AU848" s="181" t="s">
        <v>90</v>
      </c>
      <c r="AV848" s="10" t="s">
        <v>108</v>
      </c>
      <c r="AW848" s="10" t="s">
        <v>40</v>
      </c>
      <c r="AX848" s="10" t="s">
        <v>85</v>
      </c>
      <c r="AY848" s="181" t="s">
        <v>271</v>
      </c>
    </row>
    <row r="849" spans="2:65" s="10" customFormat="1" ht="28.9" customHeight="1">
      <c r="B849" s="174"/>
      <c r="C849" s="175"/>
      <c r="D849" s="175"/>
      <c r="E849" s="176" t="s">
        <v>22</v>
      </c>
      <c r="F849" s="281" t="s">
        <v>1564</v>
      </c>
      <c r="G849" s="282"/>
      <c r="H849" s="282"/>
      <c r="I849" s="282"/>
      <c r="J849" s="175"/>
      <c r="K849" s="177">
        <v>20</v>
      </c>
      <c r="L849" s="175"/>
      <c r="M849" s="175"/>
      <c r="N849" s="175"/>
      <c r="O849" s="175"/>
      <c r="P849" s="175"/>
      <c r="Q849" s="175"/>
      <c r="R849" s="178"/>
      <c r="T849" s="179"/>
      <c r="U849" s="175"/>
      <c r="V849" s="175"/>
      <c r="W849" s="175"/>
      <c r="X849" s="175"/>
      <c r="Y849" s="175"/>
      <c r="Z849" s="175"/>
      <c r="AA849" s="180"/>
      <c r="AT849" s="181" t="s">
        <v>279</v>
      </c>
      <c r="AU849" s="181" t="s">
        <v>90</v>
      </c>
      <c r="AV849" s="10" t="s">
        <v>108</v>
      </c>
      <c r="AW849" s="10" t="s">
        <v>40</v>
      </c>
      <c r="AX849" s="10" t="s">
        <v>85</v>
      </c>
      <c r="AY849" s="181" t="s">
        <v>271</v>
      </c>
    </row>
    <row r="850" spans="2:65" s="12" customFormat="1" ht="20.45" customHeight="1">
      <c r="B850" s="190"/>
      <c r="C850" s="191"/>
      <c r="D850" s="191"/>
      <c r="E850" s="192" t="s">
        <v>22</v>
      </c>
      <c r="F850" s="293" t="s">
        <v>283</v>
      </c>
      <c r="G850" s="294"/>
      <c r="H850" s="294"/>
      <c r="I850" s="294"/>
      <c r="J850" s="191"/>
      <c r="K850" s="193">
        <v>21.5</v>
      </c>
      <c r="L850" s="191"/>
      <c r="M850" s="191"/>
      <c r="N850" s="191"/>
      <c r="O850" s="191"/>
      <c r="P850" s="191"/>
      <c r="Q850" s="191"/>
      <c r="R850" s="194"/>
      <c r="T850" s="195"/>
      <c r="U850" s="191"/>
      <c r="V850" s="191"/>
      <c r="W850" s="191"/>
      <c r="X850" s="191"/>
      <c r="Y850" s="191"/>
      <c r="Z850" s="191"/>
      <c r="AA850" s="196"/>
      <c r="AT850" s="197" t="s">
        <v>279</v>
      </c>
      <c r="AU850" s="197" t="s">
        <v>90</v>
      </c>
      <c r="AV850" s="12" t="s">
        <v>276</v>
      </c>
      <c r="AW850" s="12" t="s">
        <v>40</v>
      </c>
      <c r="AX850" s="12" t="s">
        <v>90</v>
      </c>
      <c r="AY850" s="197" t="s">
        <v>271</v>
      </c>
    </row>
    <row r="851" spans="2:65" s="9" customFormat="1" ht="37.35" customHeight="1">
      <c r="B851" s="156"/>
      <c r="C851" s="157"/>
      <c r="D851" s="158" t="s">
        <v>241</v>
      </c>
      <c r="E851" s="158"/>
      <c r="F851" s="158"/>
      <c r="G851" s="158"/>
      <c r="H851" s="158"/>
      <c r="I851" s="158"/>
      <c r="J851" s="158"/>
      <c r="K851" s="158"/>
      <c r="L851" s="158"/>
      <c r="M851" s="158"/>
      <c r="N851" s="266">
        <f>BK851</f>
        <v>0</v>
      </c>
      <c r="O851" s="267"/>
      <c r="P851" s="267"/>
      <c r="Q851" s="267"/>
      <c r="R851" s="159"/>
      <c r="T851" s="160"/>
      <c r="U851" s="157"/>
      <c r="V851" s="157"/>
      <c r="W851" s="161">
        <f>SUM(W852:W859)</f>
        <v>0</v>
      </c>
      <c r="X851" s="157"/>
      <c r="Y851" s="161">
        <f>SUM(Y852:Y859)</f>
        <v>0</v>
      </c>
      <c r="Z851" s="157"/>
      <c r="AA851" s="162">
        <f>SUM(AA852:AA859)</f>
        <v>0</v>
      </c>
      <c r="AR851" s="163" t="s">
        <v>276</v>
      </c>
      <c r="AT851" s="164" t="s">
        <v>84</v>
      </c>
      <c r="AU851" s="164" t="s">
        <v>85</v>
      </c>
      <c r="AY851" s="163" t="s">
        <v>271</v>
      </c>
      <c r="BK851" s="165">
        <f>SUM(BK852:BK859)</f>
        <v>0</v>
      </c>
    </row>
    <row r="852" spans="2:65" s="1" customFormat="1" ht="28.9" customHeight="1">
      <c r="B852" s="38"/>
      <c r="C852" s="167" t="s">
        <v>1565</v>
      </c>
      <c r="D852" s="167" t="s">
        <v>272</v>
      </c>
      <c r="E852" s="168" t="s">
        <v>1566</v>
      </c>
      <c r="F852" s="283" t="s">
        <v>1567</v>
      </c>
      <c r="G852" s="283"/>
      <c r="H852" s="283"/>
      <c r="I852" s="283"/>
      <c r="J852" s="169" t="s">
        <v>1194</v>
      </c>
      <c r="K852" s="170">
        <v>1</v>
      </c>
      <c r="L852" s="272">
        <v>0</v>
      </c>
      <c r="M852" s="284"/>
      <c r="N852" s="273">
        <f>ROUND(L852*K852,1)</f>
        <v>0</v>
      </c>
      <c r="O852" s="273"/>
      <c r="P852" s="273"/>
      <c r="Q852" s="273"/>
      <c r="R852" s="40"/>
      <c r="T852" s="171" t="s">
        <v>22</v>
      </c>
      <c r="U852" s="47" t="s">
        <v>50</v>
      </c>
      <c r="V852" s="39"/>
      <c r="W852" s="172">
        <f>V852*K852</f>
        <v>0</v>
      </c>
      <c r="X852" s="172">
        <v>0</v>
      </c>
      <c r="Y852" s="172">
        <f>X852*K852</f>
        <v>0</v>
      </c>
      <c r="Z852" s="172">
        <v>0</v>
      </c>
      <c r="AA852" s="173">
        <f>Z852*K852</f>
        <v>0</v>
      </c>
      <c r="AR852" s="21" t="s">
        <v>1560</v>
      </c>
      <c r="AT852" s="21" t="s">
        <v>272</v>
      </c>
      <c r="AU852" s="21" t="s">
        <v>90</v>
      </c>
      <c r="AY852" s="21" t="s">
        <v>271</v>
      </c>
      <c r="BE852" s="108">
        <f>IF(U852="základní",N852,0)</f>
        <v>0</v>
      </c>
      <c r="BF852" s="108">
        <f>IF(U852="snížená",N852,0)</f>
        <v>0</v>
      </c>
      <c r="BG852" s="108">
        <f>IF(U852="zákl. přenesená",N852,0)</f>
        <v>0</v>
      </c>
      <c r="BH852" s="108">
        <f>IF(U852="sníž. přenesená",N852,0)</f>
        <v>0</v>
      </c>
      <c r="BI852" s="108">
        <f>IF(U852="nulová",N852,0)</f>
        <v>0</v>
      </c>
      <c r="BJ852" s="21" t="s">
        <v>90</v>
      </c>
      <c r="BK852" s="108">
        <f>ROUND(L852*K852,1)</f>
        <v>0</v>
      </c>
      <c r="BL852" s="21" t="s">
        <v>1560</v>
      </c>
      <c r="BM852" s="21" t="s">
        <v>1568</v>
      </c>
    </row>
    <row r="853" spans="2:65" s="13" customFormat="1" ht="20.45" customHeight="1">
      <c r="B853" s="198"/>
      <c r="C853" s="199"/>
      <c r="D853" s="199"/>
      <c r="E853" s="200" t="s">
        <v>22</v>
      </c>
      <c r="F853" s="285" t="s">
        <v>1569</v>
      </c>
      <c r="G853" s="286"/>
      <c r="H853" s="286"/>
      <c r="I853" s="286"/>
      <c r="J853" s="199"/>
      <c r="K853" s="201" t="s">
        <v>22</v>
      </c>
      <c r="L853" s="199"/>
      <c r="M853" s="199"/>
      <c r="N853" s="199"/>
      <c r="O853" s="199"/>
      <c r="P853" s="199"/>
      <c r="Q853" s="199"/>
      <c r="R853" s="202"/>
      <c r="T853" s="203"/>
      <c r="U853" s="199"/>
      <c r="V853" s="199"/>
      <c r="W853" s="199"/>
      <c r="X853" s="199"/>
      <c r="Y853" s="199"/>
      <c r="Z853" s="199"/>
      <c r="AA853" s="204"/>
      <c r="AT853" s="205" t="s">
        <v>279</v>
      </c>
      <c r="AU853" s="205" t="s">
        <v>90</v>
      </c>
      <c r="AV853" s="13" t="s">
        <v>90</v>
      </c>
      <c r="AW853" s="13" t="s">
        <v>40</v>
      </c>
      <c r="AX853" s="13" t="s">
        <v>85</v>
      </c>
      <c r="AY853" s="205" t="s">
        <v>271</v>
      </c>
    </row>
    <row r="854" spans="2:65" s="13" customFormat="1" ht="20.45" customHeight="1">
      <c r="B854" s="198"/>
      <c r="C854" s="199"/>
      <c r="D854" s="199"/>
      <c r="E854" s="200" t="s">
        <v>22</v>
      </c>
      <c r="F854" s="279" t="s">
        <v>1570</v>
      </c>
      <c r="G854" s="280"/>
      <c r="H854" s="280"/>
      <c r="I854" s="280"/>
      <c r="J854" s="199"/>
      <c r="K854" s="201" t="s">
        <v>22</v>
      </c>
      <c r="L854" s="199"/>
      <c r="M854" s="199"/>
      <c r="N854" s="199"/>
      <c r="O854" s="199"/>
      <c r="P854" s="199"/>
      <c r="Q854" s="199"/>
      <c r="R854" s="202"/>
      <c r="T854" s="203"/>
      <c r="U854" s="199"/>
      <c r="V854" s="199"/>
      <c r="W854" s="199"/>
      <c r="X854" s="199"/>
      <c r="Y854" s="199"/>
      <c r="Z854" s="199"/>
      <c r="AA854" s="204"/>
      <c r="AT854" s="205" t="s">
        <v>279</v>
      </c>
      <c r="AU854" s="205" t="s">
        <v>90</v>
      </c>
      <c r="AV854" s="13" t="s">
        <v>90</v>
      </c>
      <c r="AW854" s="13" t="s">
        <v>40</v>
      </c>
      <c r="AX854" s="13" t="s">
        <v>85</v>
      </c>
      <c r="AY854" s="205" t="s">
        <v>271</v>
      </c>
    </row>
    <row r="855" spans="2:65" s="13" customFormat="1" ht="20.45" customHeight="1">
      <c r="B855" s="198"/>
      <c r="C855" s="199"/>
      <c r="D855" s="199"/>
      <c r="E855" s="200" t="s">
        <v>22</v>
      </c>
      <c r="F855" s="279" t="s">
        <v>1571</v>
      </c>
      <c r="G855" s="280"/>
      <c r="H855" s="280"/>
      <c r="I855" s="280"/>
      <c r="J855" s="199"/>
      <c r="K855" s="201" t="s">
        <v>22</v>
      </c>
      <c r="L855" s="199"/>
      <c r="M855" s="199"/>
      <c r="N855" s="199"/>
      <c r="O855" s="199"/>
      <c r="P855" s="199"/>
      <c r="Q855" s="199"/>
      <c r="R855" s="202"/>
      <c r="T855" s="203"/>
      <c r="U855" s="199"/>
      <c r="V855" s="199"/>
      <c r="W855" s="199"/>
      <c r="X855" s="199"/>
      <c r="Y855" s="199"/>
      <c r="Z855" s="199"/>
      <c r="AA855" s="204"/>
      <c r="AT855" s="205" t="s">
        <v>279</v>
      </c>
      <c r="AU855" s="205" t="s">
        <v>90</v>
      </c>
      <c r="AV855" s="13" t="s">
        <v>90</v>
      </c>
      <c r="AW855" s="13" t="s">
        <v>40</v>
      </c>
      <c r="AX855" s="13" t="s">
        <v>85</v>
      </c>
      <c r="AY855" s="205" t="s">
        <v>271</v>
      </c>
    </row>
    <row r="856" spans="2:65" s="13" customFormat="1" ht="20.45" customHeight="1">
      <c r="B856" s="198"/>
      <c r="C856" s="199"/>
      <c r="D856" s="199"/>
      <c r="E856" s="200" t="s">
        <v>22</v>
      </c>
      <c r="F856" s="279" t="s">
        <v>1572</v>
      </c>
      <c r="G856" s="280"/>
      <c r="H856" s="280"/>
      <c r="I856" s="280"/>
      <c r="J856" s="199"/>
      <c r="K856" s="201" t="s">
        <v>22</v>
      </c>
      <c r="L856" s="199"/>
      <c r="M856" s="199"/>
      <c r="N856" s="199"/>
      <c r="O856" s="199"/>
      <c r="P856" s="199"/>
      <c r="Q856" s="199"/>
      <c r="R856" s="202"/>
      <c r="T856" s="203"/>
      <c r="U856" s="199"/>
      <c r="V856" s="199"/>
      <c r="W856" s="199"/>
      <c r="X856" s="199"/>
      <c r="Y856" s="199"/>
      <c r="Z856" s="199"/>
      <c r="AA856" s="204"/>
      <c r="AT856" s="205" t="s">
        <v>279</v>
      </c>
      <c r="AU856" s="205" t="s">
        <v>90</v>
      </c>
      <c r="AV856" s="13" t="s">
        <v>90</v>
      </c>
      <c r="AW856" s="13" t="s">
        <v>40</v>
      </c>
      <c r="AX856" s="13" t="s">
        <v>85</v>
      </c>
      <c r="AY856" s="205" t="s">
        <v>271</v>
      </c>
    </row>
    <row r="857" spans="2:65" s="13" customFormat="1" ht="28.9" customHeight="1">
      <c r="B857" s="198"/>
      <c r="C857" s="199"/>
      <c r="D857" s="199"/>
      <c r="E857" s="200" t="s">
        <v>22</v>
      </c>
      <c r="F857" s="279" t="s">
        <v>1573</v>
      </c>
      <c r="G857" s="280"/>
      <c r="H857" s="280"/>
      <c r="I857" s="280"/>
      <c r="J857" s="199"/>
      <c r="K857" s="201" t="s">
        <v>22</v>
      </c>
      <c r="L857" s="199"/>
      <c r="M857" s="199"/>
      <c r="N857" s="199"/>
      <c r="O857" s="199"/>
      <c r="P857" s="199"/>
      <c r="Q857" s="199"/>
      <c r="R857" s="202"/>
      <c r="T857" s="203"/>
      <c r="U857" s="199"/>
      <c r="V857" s="199"/>
      <c r="W857" s="199"/>
      <c r="X857" s="199"/>
      <c r="Y857" s="199"/>
      <c r="Z857" s="199"/>
      <c r="AA857" s="204"/>
      <c r="AT857" s="205" t="s">
        <v>279</v>
      </c>
      <c r="AU857" s="205" t="s">
        <v>90</v>
      </c>
      <c r="AV857" s="13" t="s">
        <v>90</v>
      </c>
      <c r="AW857" s="13" t="s">
        <v>40</v>
      </c>
      <c r="AX857" s="13" t="s">
        <v>85</v>
      </c>
      <c r="AY857" s="205" t="s">
        <v>271</v>
      </c>
    </row>
    <row r="858" spans="2:65" s="10" customFormat="1" ht="20.45" customHeight="1">
      <c r="B858" s="174"/>
      <c r="C858" s="175"/>
      <c r="D858" s="175"/>
      <c r="E858" s="176" t="s">
        <v>22</v>
      </c>
      <c r="F858" s="281" t="s">
        <v>1574</v>
      </c>
      <c r="G858" s="282"/>
      <c r="H858" s="282"/>
      <c r="I858" s="282"/>
      <c r="J858" s="175"/>
      <c r="K858" s="177">
        <v>1</v>
      </c>
      <c r="L858" s="175"/>
      <c r="M858" s="175"/>
      <c r="N858" s="175"/>
      <c r="O858" s="175"/>
      <c r="P858" s="175"/>
      <c r="Q858" s="175"/>
      <c r="R858" s="178"/>
      <c r="T858" s="179"/>
      <c r="U858" s="175"/>
      <c r="V858" s="175"/>
      <c r="W858" s="175"/>
      <c r="X858" s="175"/>
      <c r="Y858" s="175"/>
      <c r="Z858" s="175"/>
      <c r="AA858" s="180"/>
      <c r="AT858" s="181" t="s">
        <v>279</v>
      </c>
      <c r="AU858" s="181" t="s">
        <v>90</v>
      </c>
      <c r="AV858" s="10" t="s">
        <v>108</v>
      </c>
      <c r="AW858" s="10" t="s">
        <v>40</v>
      </c>
      <c r="AX858" s="10" t="s">
        <v>90</v>
      </c>
      <c r="AY858" s="181" t="s">
        <v>271</v>
      </c>
    </row>
    <row r="859" spans="2:65" s="1" customFormat="1" ht="28.9" customHeight="1">
      <c r="B859" s="38"/>
      <c r="C859" s="167" t="s">
        <v>1575</v>
      </c>
      <c r="D859" s="167" t="s">
        <v>272</v>
      </c>
      <c r="E859" s="168" t="s">
        <v>1576</v>
      </c>
      <c r="F859" s="283" t="s">
        <v>1577</v>
      </c>
      <c r="G859" s="283"/>
      <c r="H859" s="283"/>
      <c r="I859" s="283"/>
      <c r="J859" s="169" t="s">
        <v>1307</v>
      </c>
      <c r="K859" s="170">
        <v>1</v>
      </c>
      <c r="L859" s="272">
        <v>0</v>
      </c>
      <c r="M859" s="284"/>
      <c r="N859" s="273">
        <f>ROUND(L859*K859,1)</f>
        <v>0</v>
      </c>
      <c r="O859" s="273"/>
      <c r="P859" s="273"/>
      <c r="Q859" s="273"/>
      <c r="R859" s="40"/>
      <c r="T859" s="171" t="s">
        <v>22</v>
      </c>
      <c r="U859" s="47" t="s">
        <v>50</v>
      </c>
      <c r="V859" s="39"/>
      <c r="W859" s="172">
        <f>V859*K859</f>
        <v>0</v>
      </c>
      <c r="X859" s="172">
        <v>0</v>
      </c>
      <c r="Y859" s="172">
        <f>X859*K859</f>
        <v>0</v>
      </c>
      <c r="Z859" s="172">
        <v>0</v>
      </c>
      <c r="AA859" s="173">
        <f>Z859*K859</f>
        <v>0</v>
      </c>
      <c r="AR859" s="21" t="s">
        <v>1560</v>
      </c>
      <c r="AT859" s="21" t="s">
        <v>272</v>
      </c>
      <c r="AU859" s="21" t="s">
        <v>90</v>
      </c>
      <c r="AY859" s="21" t="s">
        <v>271</v>
      </c>
      <c r="BE859" s="108">
        <f>IF(U859="základní",N859,0)</f>
        <v>0</v>
      </c>
      <c r="BF859" s="108">
        <f>IF(U859="snížená",N859,0)</f>
        <v>0</v>
      </c>
      <c r="BG859" s="108">
        <f>IF(U859="zákl. přenesená",N859,0)</f>
        <v>0</v>
      </c>
      <c r="BH859" s="108">
        <f>IF(U859="sníž. přenesená",N859,0)</f>
        <v>0</v>
      </c>
      <c r="BI859" s="108">
        <f>IF(U859="nulová",N859,0)</f>
        <v>0</v>
      </c>
      <c r="BJ859" s="21" t="s">
        <v>90</v>
      </c>
      <c r="BK859" s="108">
        <f>ROUND(L859*K859,1)</f>
        <v>0</v>
      </c>
      <c r="BL859" s="21" t="s">
        <v>1560</v>
      </c>
      <c r="BM859" s="21" t="s">
        <v>1578</v>
      </c>
    </row>
    <row r="860" spans="2:65" s="9" customFormat="1" ht="37.35" customHeight="1">
      <c r="B860" s="156"/>
      <c r="C860" s="157"/>
      <c r="D860" s="158" t="s">
        <v>242</v>
      </c>
      <c r="E860" s="158"/>
      <c r="F860" s="158"/>
      <c r="G860" s="158"/>
      <c r="H860" s="158"/>
      <c r="I860" s="158"/>
      <c r="J860" s="158"/>
      <c r="K860" s="158"/>
      <c r="L860" s="158"/>
      <c r="M860" s="158"/>
      <c r="N860" s="268">
        <f>BK860</f>
        <v>0</v>
      </c>
      <c r="O860" s="269"/>
      <c r="P860" s="269"/>
      <c r="Q860" s="269"/>
      <c r="R860" s="159"/>
      <c r="T860" s="160"/>
      <c r="U860" s="157"/>
      <c r="V860" s="157"/>
      <c r="W860" s="161">
        <f>W861+W875+W901+W903</f>
        <v>0</v>
      </c>
      <c r="X860" s="157"/>
      <c r="Y860" s="161">
        <f>Y861+Y875+Y901+Y903</f>
        <v>0</v>
      </c>
      <c r="Z860" s="157"/>
      <c r="AA860" s="162">
        <f>AA861+AA875+AA901+AA903</f>
        <v>0</v>
      </c>
      <c r="AR860" s="163" t="s">
        <v>299</v>
      </c>
      <c r="AT860" s="164" t="s">
        <v>84</v>
      </c>
      <c r="AU860" s="164" t="s">
        <v>85</v>
      </c>
      <c r="AY860" s="163" t="s">
        <v>271</v>
      </c>
      <c r="BK860" s="165">
        <f>BK861+BK875+BK901+BK903</f>
        <v>0</v>
      </c>
    </row>
    <row r="861" spans="2:65" s="9" customFormat="1" ht="19.899999999999999" customHeight="1">
      <c r="B861" s="156"/>
      <c r="C861" s="157"/>
      <c r="D861" s="166" t="s">
        <v>243</v>
      </c>
      <c r="E861" s="166"/>
      <c r="F861" s="166"/>
      <c r="G861" s="166"/>
      <c r="H861" s="166"/>
      <c r="I861" s="166"/>
      <c r="J861" s="166"/>
      <c r="K861" s="166"/>
      <c r="L861" s="166"/>
      <c r="M861" s="166"/>
      <c r="N861" s="264">
        <f>BK861</f>
        <v>0</v>
      </c>
      <c r="O861" s="265"/>
      <c r="P861" s="265"/>
      <c r="Q861" s="265"/>
      <c r="R861" s="159"/>
      <c r="T861" s="160"/>
      <c r="U861" s="157"/>
      <c r="V861" s="157"/>
      <c r="W861" s="161">
        <f>SUM(W862:W874)</f>
        <v>0</v>
      </c>
      <c r="X861" s="157"/>
      <c r="Y861" s="161">
        <f>SUM(Y862:Y874)</f>
        <v>0</v>
      </c>
      <c r="Z861" s="157"/>
      <c r="AA861" s="162">
        <f>SUM(AA862:AA874)</f>
        <v>0</v>
      </c>
      <c r="AR861" s="163" t="s">
        <v>299</v>
      </c>
      <c r="AT861" s="164" t="s">
        <v>84</v>
      </c>
      <c r="AU861" s="164" t="s">
        <v>90</v>
      </c>
      <c r="AY861" s="163" t="s">
        <v>271</v>
      </c>
      <c r="BK861" s="165">
        <f>SUM(BK862:BK874)</f>
        <v>0</v>
      </c>
    </row>
    <row r="862" spans="2:65" s="1" customFormat="1" ht="20.45" customHeight="1">
      <c r="B862" s="38"/>
      <c r="C862" s="167" t="s">
        <v>1579</v>
      </c>
      <c r="D862" s="167" t="s">
        <v>272</v>
      </c>
      <c r="E862" s="168" t="s">
        <v>1580</v>
      </c>
      <c r="F862" s="283" t="s">
        <v>249</v>
      </c>
      <c r="G862" s="283"/>
      <c r="H862" s="283"/>
      <c r="I862" s="283"/>
      <c r="J862" s="169" t="s">
        <v>1194</v>
      </c>
      <c r="K862" s="170">
        <v>1</v>
      </c>
      <c r="L862" s="272">
        <v>0</v>
      </c>
      <c r="M862" s="284"/>
      <c r="N862" s="273">
        <f>ROUND(L862*K862,1)</f>
        <v>0</v>
      </c>
      <c r="O862" s="273"/>
      <c r="P862" s="273"/>
      <c r="Q862" s="273"/>
      <c r="R862" s="40"/>
      <c r="T862" s="171" t="s">
        <v>22</v>
      </c>
      <c r="U862" s="47" t="s">
        <v>50</v>
      </c>
      <c r="V862" s="39"/>
      <c r="W862" s="172">
        <f>V862*K862</f>
        <v>0</v>
      </c>
      <c r="X862" s="172">
        <v>0</v>
      </c>
      <c r="Y862" s="172">
        <f>X862*K862</f>
        <v>0</v>
      </c>
      <c r="Z862" s="172">
        <v>0</v>
      </c>
      <c r="AA862" s="173">
        <f>Z862*K862</f>
        <v>0</v>
      </c>
      <c r="AR862" s="21" t="s">
        <v>1308</v>
      </c>
      <c r="AT862" s="21" t="s">
        <v>272</v>
      </c>
      <c r="AU862" s="21" t="s">
        <v>108</v>
      </c>
      <c r="AY862" s="21" t="s">
        <v>271</v>
      </c>
      <c r="BE862" s="108">
        <f>IF(U862="základní",N862,0)</f>
        <v>0</v>
      </c>
      <c r="BF862" s="108">
        <f>IF(U862="snížená",N862,0)</f>
        <v>0</v>
      </c>
      <c r="BG862" s="108">
        <f>IF(U862="zákl. přenesená",N862,0)</f>
        <v>0</v>
      </c>
      <c r="BH862" s="108">
        <f>IF(U862="sníž. přenesená",N862,0)</f>
        <v>0</v>
      </c>
      <c r="BI862" s="108">
        <f>IF(U862="nulová",N862,0)</f>
        <v>0</v>
      </c>
      <c r="BJ862" s="21" t="s">
        <v>90</v>
      </c>
      <c r="BK862" s="108">
        <f>ROUND(L862*K862,1)</f>
        <v>0</v>
      </c>
      <c r="BL862" s="21" t="s">
        <v>1308</v>
      </c>
      <c r="BM862" s="21" t="s">
        <v>1581</v>
      </c>
    </row>
    <row r="863" spans="2:65" s="13" customFormat="1" ht="28.9" customHeight="1">
      <c r="B863" s="198"/>
      <c r="C863" s="199"/>
      <c r="D863" s="199"/>
      <c r="E863" s="200" t="s">
        <v>22</v>
      </c>
      <c r="F863" s="285" t="s">
        <v>1582</v>
      </c>
      <c r="G863" s="286"/>
      <c r="H863" s="286"/>
      <c r="I863" s="286"/>
      <c r="J863" s="199"/>
      <c r="K863" s="201" t="s">
        <v>22</v>
      </c>
      <c r="L863" s="199"/>
      <c r="M863" s="199"/>
      <c r="N863" s="199"/>
      <c r="O863" s="199"/>
      <c r="P863" s="199"/>
      <c r="Q863" s="199"/>
      <c r="R863" s="202"/>
      <c r="T863" s="203"/>
      <c r="U863" s="199"/>
      <c r="V863" s="199"/>
      <c r="W863" s="199"/>
      <c r="X863" s="199"/>
      <c r="Y863" s="199"/>
      <c r="Z863" s="199"/>
      <c r="AA863" s="204"/>
      <c r="AT863" s="205" t="s">
        <v>279</v>
      </c>
      <c r="AU863" s="205" t="s">
        <v>108</v>
      </c>
      <c r="AV863" s="13" t="s">
        <v>90</v>
      </c>
      <c r="AW863" s="13" t="s">
        <v>40</v>
      </c>
      <c r="AX863" s="13" t="s">
        <v>85</v>
      </c>
      <c r="AY863" s="205" t="s">
        <v>271</v>
      </c>
    </row>
    <row r="864" spans="2:65" s="13" customFormat="1" ht="28.9" customHeight="1">
      <c r="B864" s="198"/>
      <c r="C864" s="199"/>
      <c r="D864" s="199"/>
      <c r="E864" s="200" t="s">
        <v>22</v>
      </c>
      <c r="F864" s="279" t="s">
        <v>1583</v>
      </c>
      <c r="G864" s="280"/>
      <c r="H864" s="280"/>
      <c r="I864" s="280"/>
      <c r="J864" s="199"/>
      <c r="K864" s="201" t="s">
        <v>22</v>
      </c>
      <c r="L864" s="199"/>
      <c r="M864" s="199"/>
      <c r="N864" s="199"/>
      <c r="O864" s="199"/>
      <c r="P864" s="199"/>
      <c r="Q864" s="199"/>
      <c r="R864" s="202"/>
      <c r="T864" s="203"/>
      <c r="U864" s="199"/>
      <c r="V864" s="199"/>
      <c r="W864" s="199"/>
      <c r="X864" s="199"/>
      <c r="Y864" s="199"/>
      <c r="Z864" s="199"/>
      <c r="AA864" s="204"/>
      <c r="AT864" s="205" t="s">
        <v>279</v>
      </c>
      <c r="AU864" s="205" t="s">
        <v>108</v>
      </c>
      <c r="AV864" s="13" t="s">
        <v>90</v>
      </c>
      <c r="AW864" s="13" t="s">
        <v>40</v>
      </c>
      <c r="AX864" s="13" t="s">
        <v>85</v>
      </c>
      <c r="AY864" s="205" t="s">
        <v>271</v>
      </c>
    </row>
    <row r="865" spans="2:65" s="13" customFormat="1" ht="28.9" customHeight="1">
      <c r="B865" s="198"/>
      <c r="C865" s="199"/>
      <c r="D865" s="199"/>
      <c r="E865" s="200" t="s">
        <v>22</v>
      </c>
      <c r="F865" s="279" t="s">
        <v>1584</v>
      </c>
      <c r="G865" s="280"/>
      <c r="H865" s="280"/>
      <c r="I865" s="280"/>
      <c r="J865" s="199"/>
      <c r="K865" s="201" t="s">
        <v>22</v>
      </c>
      <c r="L865" s="199"/>
      <c r="M865" s="199"/>
      <c r="N865" s="199"/>
      <c r="O865" s="199"/>
      <c r="P865" s="199"/>
      <c r="Q865" s="199"/>
      <c r="R865" s="202"/>
      <c r="T865" s="203"/>
      <c r="U865" s="199"/>
      <c r="V865" s="199"/>
      <c r="W865" s="199"/>
      <c r="X865" s="199"/>
      <c r="Y865" s="199"/>
      <c r="Z865" s="199"/>
      <c r="AA865" s="204"/>
      <c r="AT865" s="205" t="s">
        <v>279</v>
      </c>
      <c r="AU865" s="205" t="s">
        <v>108</v>
      </c>
      <c r="AV865" s="13" t="s">
        <v>90</v>
      </c>
      <c r="AW865" s="13" t="s">
        <v>40</v>
      </c>
      <c r="AX865" s="13" t="s">
        <v>85</v>
      </c>
      <c r="AY865" s="205" t="s">
        <v>271</v>
      </c>
    </row>
    <row r="866" spans="2:65" s="10" customFormat="1" ht="20.45" customHeight="1">
      <c r="B866" s="174"/>
      <c r="C866" s="175"/>
      <c r="D866" s="175"/>
      <c r="E866" s="176" t="s">
        <v>22</v>
      </c>
      <c r="F866" s="281" t="s">
        <v>1585</v>
      </c>
      <c r="G866" s="282"/>
      <c r="H866" s="282"/>
      <c r="I866" s="282"/>
      <c r="J866" s="175"/>
      <c r="K866" s="177">
        <v>1</v>
      </c>
      <c r="L866" s="175"/>
      <c r="M866" s="175"/>
      <c r="N866" s="175"/>
      <c r="O866" s="175"/>
      <c r="P866" s="175"/>
      <c r="Q866" s="175"/>
      <c r="R866" s="178"/>
      <c r="T866" s="179"/>
      <c r="U866" s="175"/>
      <c r="V866" s="175"/>
      <c r="W866" s="175"/>
      <c r="X866" s="175"/>
      <c r="Y866" s="175"/>
      <c r="Z866" s="175"/>
      <c r="AA866" s="180"/>
      <c r="AT866" s="181" t="s">
        <v>279</v>
      </c>
      <c r="AU866" s="181" t="s">
        <v>108</v>
      </c>
      <c r="AV866" s="10" t="s">
        <v>108</v>
      </c>
      <c r="AW866" s="10" t="s">
        <v>40</v>
      </c>
      <c r="AX866" s="10" t="s">
        <v>90</v>
      </c>
      <c r="AY866" s="181" t="s">
        <v>271</v>
      </c>
    </row>
    <row r="867" spans="2:65" s="1" customFormat="1" ht="20.45" customHeight="1">
      <c r="B867" s="38"/>
      <c r="C867" s="167" t="s">
        <v>1586</v>
      </c>
      <c r="D867" s="167" t="s">
        <v>272</v>
      </c>
      <c r="E867" s="168" t="s">
        <v>1587</v>
      </c>
      <c r="F867" s="283" t="s">
        <v>1588</v>
      </c>
      <c r="G867" s="283"/>
      <c r="H867" s="283"/>
      <c r="I867" s="283"/>
      <c r="J867" s="169" t="s">
        <v>1194</v>
      </c>
      <c r="K867" s="170">
        <v>1</v>
      </c>
      <c r="L867" s="272">
        <v>0</v>
      </c>
      <c r="M867" s="284"/>
      <c r="N867" s="273">
        <f>ROUND(L867*K867,1)</f>
        <v>0</v>
      </c>
      <c r="O867" s="273"/>
      <c r="P867" s="273"/>
      <c r="Q867" s="273"/>
      <c r="R867" s="40"/>
      <c r="T867" s="171" t="s">
        <v>22</v>
      </c>
      <c r="U867" s="47" t="s">
        <v>50</v>
      </c>
      <c r="V867" s="39"/>
      <c r="W867" s="172">
        <f>V867*K867</f>
        <v>0</v>
      </c>
      <c r="X867" s="172">
        <v>0</v>
      </c>
      <c r="Y867" s="172">
        <f>X867*K867</f>
        <v>0</v>
      </c>
      <c r="Z867" s="172">
        <v>0</v>
      </c>
      <c r="AA867" s="173">
        <f>Z867*K867</f>
        <v>0</v>
      </c>
      <c r="AR867" s="21" t="s">
        <v>1308</v>
      </c>
      <c r="AT867" s="21" t="s">
        <v>272</v>
      </c>
      <c r="AU867" s="21" t="s">
        <v>108</v>
      </c>
      <c r="AY867" s="21" t="s">
        <v>271</v>
      </c>
      <c r="BE867" s="108">
        <f>IF(U867="základní",N867,0)</f>
        <v>0</v>
      </c>
      <c r="BF867" s="108">
        <f>IF(U867="snížená",N867,0)</f>
        <v>0</v>
      </c>
      <c r="BG867" s="108">
        <f>IF(U867="zákl. přenesená",N867,0)</f>
        <v>0</v>
      </c>
      <c r="BH867" s="108">
        <f>IF(U867="sníž. přenesená",N867,0)</f>
        <v>0</v>
      </c>
      <c r="BI867" s="108">
        <f>IF(U867="nulová",N867,0)</f>
        <v>0</v>
      </c>
      <c r="BJ867" s="21" t="s">
        <v>90</v>
      </c>
      <c r="BK867" s="108">
        <f>ROUND(L867*K867,1)</f>
        <v>0</v>
      </c>
      <c r="BL867" s="21" t="s">
        <v>1308</v>
      </c>
      <c r="BM867" s="21" t="s">
        <v>1589</v>
      </c>
    </row>
    <row r="868" spans="2:65" s="13" customFormat="1" ht="20.45" customHeight="1">
      <c r="B868" s="198"/>
      <c r="C868" s="199"/>
      <c r="D868" s="199"/>
      <c r="E868" s="200" t="s">
        <v>22</v>
      </c>
      <c r="F868" s="285" t="s">
        <v>1590</v>
      </c>
      <c r="G868" s="286"/>
      <c r="H868" s="286"/>
      <c r="I868" s="286"/>
      <c r="J868" s="199"/>
      <c r="K868" s="201" t="s">
        <v>22</v>
      </c>
      <c r="L868" s="199"/>
      <c r="M868" s="199"/>
      <c r="N868" s="199"/>
      <c r="O868" s="199"/>
      <c r="P868" s="199"/>
      <c r="Q868" s="199"/>
      <c r="R868" s="202"/>
      <c r="T868" s="203"/>
      <c r="U868" s="199"/>
      <c r="V868" s="199"/>
      <c r="W868" s="199"/>
      <c r="X868" s="199"/>
      <c r="Y868" s="199"/>
      <c r="Z868" s="199"/>
      <c r="AA868" s="204"/>
      <c r="AT868" s="205" t="s">
        <v>279</v>
      </c>
      <c r="AU868" s="205" t="s">
        <v>108</v>
      </c>
      <c r="AV868" s="13" t="s">
        <v>90</v>
      </c>
      <c r="AW868" s="13" t="s">
        <v>40</v>
      </c>
      <c r="AX868" s="13" t="s">
        <v>85</v>
      </c>
      <c r="AY868" s="205" t="s">
        <v>271</v>
      </c>
    </row>
    <row r="869" spans="2:65" s="13" customFormat="1" ht="28.9" customHeight="1">
      <c r="B869" s="198"/>
      <c r="C869" s="199"/>
      <c r="D869" s="199"/>
      <c r="E869" s="200" t="s">
        <v>22</v>
      </c>
      <c r="F869" s="279" t="s">
        <v>1591</v>
      </c>
      <c r="G869" s="280"/>
      <c r="H869" s="280"/>
      <c r="I869" s="280"/>
      <c r="J869" s="199"/>
      <c r="K869" s="201" t="s">
        <v>22</v>
      </c>
      <c r="L869" s="199"/>
      <c r="M869" s="199"/>
      <c r="N869" s="199"/>
      <c r="O869" s="199"/>
      <c r="P869" s="199"/>
      <c r="Q869" s="199"/>
      <c r="R869" s="202"/>
      <c r="T869" s="203"/>
      <c r="U869" s="199"/>
      <c r="V869" s="199"/>
      <c r="W869" s="199"/>
      <c r="X869" s="199"/>
      <c r="Y869" s="199"/>
      <c r="Z869" s="199"/>
      <c r="AA869" s="204"/>
      <c r="AT869" s="205" t="s">
        <v>279</v>
      </c>
      <c r="AU869" s="205" t="s">
        <v>108</v>
      </c>
      <c r="AV869" s="13" t="s">
        <v>90</v>
      </c>
      <c r="AW869" s="13" t="s">
        <v>40</v>
      </c>
      <c r="AX869" s="13" t="s">
        <v>85</v>
      </c>
      <c r="AY869" s="205" t="s">
        <v>271</v>
      </c>
    </row>
    <row r="870" spans="2:65" s="13" customFormat="1" ht="28.9" customHeight="1">
      <c r="B870" s="198"/>
      <c r="C870" s="199"/>
      <c r="D870" s="199"/>
      <c r="E870" s="200" t="s">
        <v>22</v>
      </c>
      <c r="F870" s="279" t="s">
        <v>1592</v>
      </c>
      <c r="G870" s="280"/>
      <c r="H870" s="280"/>
      <c r="I870" s="280"/>
      <c r="J870" s="199"/>
      <c r="K870" s="201" t="s">
        <v>22</v>
      </c>
      <c r="L870" s="199"/>
      <c r="M870" s="199"/>
      <c r="N870" s="199"/>
      <c r="O870" s="199"/>
      <c r="P870" s="199"/>
      <c r="Q870" s="199"/>
      <c r="R870" s="202"/>
      <c r="T870" s="203"/>
      <c r="U870" s="199"/>
      <c r="V870" s="199"/>
      <c r="W870" s="199"/>
      <c r="X870" s="199"/>
      <c r="Y870" s="199"/>
      <c r="Z870" s="199"/>
      <c r="AA870" s="204"/>
      <c r="AT870" s="205" t="s">
        <v>279</v>
      </c>
      <c r="AU870" s="205" t="s">
        <v>108</v>
      </c>
      <c r="AV870" s="13" t="s">
        <v>90</v>
      </c>
      <c r="AW870" s="13" t="s">
        <v>40</v>
      </c>
      <c r="AX870" s="13" t="s">
        <v>85</v>
      </c>
      <c r="AY870" s="205" t="s">
        <v>271</v>
      </c>
    </row>
    <row r="871" spans="2:65" s="13" customFormat="1" ht="28.9" customHeight="1">
      <c r="B871" s="198"/>
      <c r="C871" s="199"/>
      <c r="D871" s="199"/>
      <c r="E871" s="200" t="s">
        <v>22</v>
      </c>
      <c r="F871" s="279" t="s">
        <v>1593</v>
      </c>
      <c r="G871" s="280"/>
      <c r="H871" s="280"/>
      <c r="I871" s="280"/>
      <c r="J871" s="199"/>
      <c r="K871" s="201" t="s">
        <v>22</v>
      </c>
      <c r="L871" s="199"/>
      <c r="M871" s="199"/>
      <c r="N871" s="199"/>
      <c r="O871" s="199"/>
      <c r="P871" s="199"/>
      <c r="Q871" s="199"/>
      <c r="R871" s="202"/>
      <c r="T871" s="203"/>
      <c r="U871" s="199"/>
      <c r="V871" s="199"/>
      <c r="W871" s="199"/>
      <c r="X871" s="199"/>
      <c r="Y871" s="199"/>
      <c r="Z871" s="199"/>
      <c r="AA871" s="204"/>
      <c r="AT871" s="205" t="s">
        <v>279</v>
      </c>
      <c r="AU871" s="205" t="s">
        <v>108</v>
      </c>
      <c r="AV871" s="13" t="s">
        <v>90</v>
      </c>
      <c r="AW871" s="13" t="s">
        <v>40</v>
      </c>
      <c r="AX871" s="13" t="s">
        <v>85</v>
      </c>
      <c r="AY871" s="205" t="s">
        <v>271</v>
      </c>
    </row>
    <row r="872" spans="2:65" s="13" customFormat="1" ht="28.9" customHeight="1">
      <c r="B872" s="198"/>
      <c r="C872" s="199"/>
      <c r="D872" s="199"/>
      <c r="E872" s="200" t="s">
        <v>22</v>
      </c>
      <c r="F872" s="279" t="s">
        <v>1594</v>
      </c>
      <c r="G872" s="280"/>
      <c r="H872" s="280"/>
      <c r="I872" s="280"/>
      <c r="J872" s="199"/>
      <c r="K872" s="201" t="s">
        <v>22</v>
      </c>
      <c r="L872" s="199"/>
      <c r="M872" s="199"/>
      <c r="N872" s="199"/>
      <c r="O872" s="199"/>
      <c r="P872" s="199"/>
      <c r="Q872" s="199"/>
      <c r="R872" s="202"/>
      <c r="T872" s="203"/>
      <c r="U872" s="199"/>
      <c r="V872" s="199"/>
      <c r="W872" s="199"/>
      <c r="X872" s="199"/>
      <c r="Y872" s="199"/>
      <c r="Z872" s="199"/>
      <c r="AA872" s="204"/>
      <c r="AT872" s="205" t="s">
        <v>279</v>
      </c>
      <c r="AU872" s="205" t="s">
        <v>108</v>
      </c>
      <c r="AV872" s="13" t="s">
        <v>90</v>
      </c>
      <c r="AW872" s="13" t="s">
        <v>40</v>
      </c>
      <c r="AX872" s="13" t="s">
        <v>85</v>
      </c>
      <c r="AY872" s="205" t="s">
        <v>271</v>
      </c>
    </row>
    <row r="873" spans="2:65" s="13" customFormat="1" ht="28.9" customHeight="1">
      <c r="B873" s="198"/>
      <c r="C873" s="199"/>
      <c r="D873" s="199"/>
      <c r="E873" s="200" t="s">
        <v>22</v>
      </c>
      <c r="F873" s="279" t="s">
        <v>1595</v>
      </c>
      <c r="G873" s="280"/>
      <c r="H873" s="280"/>
      <c r="I873" s="280"/>
      <c r="J873" s="199"/>
      <c r="K873" s="201" t="s">
        <v>22</v>
      </c>
      <c r="L873" s="199"/>
      <c r="M873" s="199"/>
      <c r="N873" s="199"/>
      <c r="O873" s="199"/>
      <c r="P873" s="199"/>
      <c r="Q873" s="199"/>
      <c r="R873" s="202"/>
      <c r="T873" s="203"/>
      <c r="U873" s="199"/>
      <c r="V873" s="199"/>
      <c r="W873" s="199"/>
      <c r="X873" s="199"/>
      <c r="Y873" s="199"/>
      <c r="Z873" s="199"/>
      <c r="AA873" s="204"/>
      <c r="AT873" s="205" t="s">
        <v>279</v>
      </c>
      <c r="AU873" s="205" t="s">
        <v>108</v>
      </c>
      <c r="AV873" s="13" t="s">
        <v>90</v>
      </c>
      <c r="AW873" s="13" t="s">
        <v>40</v>
      </c>
      <c r="AX873" s="13" t="s">
        <v>85</v>
      </c>
      <c r="AY873" s="205" t="s">
        <v>271</v>
      </c>
    </row>
    <row r="874" spans="2:65" s="10" customFormat="1" ht="20.45" customHeight="1">
      <c r="B874" s="174"/>
      <c r="C874" s="175"/>
      <c r="D874" s="175"/>
      <c r="E874" s="176" t="s">
        <v>22</v>
      </c>
      <c r="F874" s="281" t="s">
        <v>1596</v>
      </c>
      <c r="G874" s="282"/>
      <c r="H874" s="282"/>
      <c r="I874" s="282"/>
      <c r="J874" s="175"/>
      <c r="K874" s="177">
        <v>1</v>
      </c>
      <c r="L874" s="175"/>
      <c r="M874" s="175"/>
      <c r="N874" s="175"/>
      <c r="O874" s="175"/>
      <c r="P874" s="175"/>
      <c r="Q874" s="175"/>
      <c r="R874" s="178"/>
      <c r="T874" s="179"/>
      <c r="U874" s="175"/>
      <c r="V874" s="175"/>
      <c r="W874" s="175"/>
      <c r="X874" s="175"/>
      <c r="Y874" s="175"/>
      <c r="Z874" s="175"/>
      <c r="AA874" s="180"/>
      <c r="AT874" s="181" t="s">
        <v>279</v>
      </c>
      <c r="AU874" s="181" t="s">
        <v>108</v>
      </c>
      <c r="AV874" s="10" t="s">
        <v>108</v>
      </c>
      <c r="AW874" s="10" t="s">
        <v>40</v>
      </c>
      <c r="AX874" s="10" t="s">
        <v>90</v>
      </c>
      <c r="AY874" s="181" t="s">
        <v>271</v>
      </c>
    </row>
    <row r="875" spans="2:65" s="9" customFormat="1" ht="29.85" customHeight="1">
      <c r="B875" s="156"/>
      <c r="C875" s="157"/>
      <c r="D875" s="166" t="s">
        <v>244</v>
      </c>
      <c r="E875" s="166"/>
      <c r="F875" s="166"/>
      <c r="G875" s="166"/>
      <c r="H875" s="166"/>
      <c r="I875" s="166"/>
      <c r="J875" s="166"/>
      <c r="K875" s="166"/>
      <c r="L875" s="166"/>
      <c r="M875" s="166"/>
      <c r="N875" s="264">
        <f>BK875</f>
        <v>0</v>
      </c>
      <c r="O875" s="265"/>
      <c r="P875" s="265"/>
      <c r="Q875" s="265"/>
      <c r="R875" s="159"/>
      <c r="T875" s="160"/>
      <c r="U875" s="157"/>
      <c r="V875" s="157"/>
      <c r="W875" s="161">
        <f>SUM(W876:W900)</f>
        <v>0</v>
      </c>
      <c r="X875" s="157"/>
      <c r="Y875" s="161">
        <f>SUM(Y876:Y900)</f>
        <v>0</v>
      </c>
      <c r="Z875" s="157"/>
      <c r="AA875" s="162">
        <f>SUM(AA876:AA900)</f>
        <v>0</v>
      </c>
      <c r="AR875" s="163" t="s">
        <v>299</v>
      </c>
      <c r="AT875" s="164" t="s">
        <v>84</v>
      </c>
      <c r="AU875" s="164" t="s">
        <v>90</v>
      </c>
      <c r="AY875" s="163" t="s">
        <v>271</v>
      </c>
      <c r="BK875" s="165">
        <f>SUM(BK876:BK900)</f>
        <v>0</v>
      </c>
    </row>
    <row r="876" spans="2:65" s="1" customFormat="1" ht="20.45" customHeight="1">
      <c r="B876" s="38"/>
      <c r="C876" s="167" t="s">
        <v>1597</v>
      </c>
      <c r="D876" s="167" t="s">
        <v>272</v>
      </c>
      <c r="E876" s="168" t="s">
        <v>1598</v>
      </c>
      <c r="F876" s="283" t="s">
        <v>1599</v>
      </c>
      <c r="G876" s="283"/>
      <c r="H876" s="283"/>
      <c r="I876" s="283"/>
      <c r="J876" s="169" t="s">
        <v>1194</v>
      </c>
      <c r="K876" s="170">
        <v>1</v>
      </c>
      <c r="L876" s="272">
        <v>0</v>
      </c>
      <c r="M876" s="284"/>
      <c r="N876" s="273">
        <f>ROUND(L876*K876,1)</f>
        <v>0</v>
      </c>
      <c r="O876" s="273"/>
      <c r="P876" s="273"/>
      <c r="Q876" s="273"/>
      <c r="R876" s="40"/>
      <c r="T876" s="171" t="s">
        <v>22</v>
      </c>
      <c r="U876" s="47" t="s">
        <v>50</v>
      </c>
      <c r="V876" s="39"/>
      <c r="W876" s="172">
        <f>V876*K876</f>
        <v>0</v>
      </c>
      <c r="X876" s="172">
        <v>0</v>
      </c>
      <c r="Y876" s="172">
        <f>X876*K876</f>
        <v>0</v>
      </c>
      <c r="Z876" s="172">
        <v>0</v>
      </c>
      <c r="AA876" s="173">
        <f>Z876*K876</f>
        <v>0</v>
      </c>
      <c r="AR876" s="21" t="s">
        <v>1308</v>
      </c>
      <c r="AT876" s="21" t="s">
        <v>272</v>
      </c>
      <c r="AU876" s="21" t="s">
        <v>108</v>
      </c>
      <c r="AY876" s="21" t="s">
        <v>271</v>
      </c>
      <c r="BE876" s="108">
        <f>IF(U876="základní",N876,0)</f>
        <v>0</v>
      </c>
      <c r="BF876" s="108">
        <f>IF(U876="snížená",N876,0)</f>
        <v>0</v>
      </c>
      <c r="BG876" s="108">
        <f>IF(U876="zákl. přenesená",N876,0)</f>
        <v>0</v>
      </c>
      <c r="BH876" s="108">
        <f>IF(U876="sníž. přenesená",N876,0)</f>
        <v>0</v>
      </c>
      <c r="BI876" s="108">
        <f>IF(U876="nulová",N876,0)</f>
        <v>0</v>
      </c>
      <c r="BJ876" s="21" t="s">
        <v>90</v>
      </c>
      <c r="BK876" s="108">
        <f>ROUND(L876*K876,1)</f>
        <v>0</v>
      </c>
      <c r="BL876" s="21" t="s">
        <v>1308</v>
      </c>
      <c r="BM876" s="21" t="s">
        <v>1600</v>
      </c>
    </row>
    <row r="877" spans="2:65" s="13" customFormat="1" ht="20.45" customHeight="1">
      <c r="B877" s="198"/>
      <c r="C877" s="199"/>
      <c r="D877" s="199"/>
      <c r="E877" s="200" t="s">
        <v>22</v>
      </c>
      <c r="F877" s="285" t="s">
        <v>1601</v>
      </c>
      <c r="G877" s="286"/>
      <c r="H877" s="286"/>
      <c r="I877" s="286"/>
      <c r="J877" s="199"/>
      <c r="K877" s="201" t="s">
        <v>22</v>
      </c>
      <c r="L877" s="199"/>
      <c r="M877" s="199"/>
      <c r="N877" s="199"/>
      <c r="O877" s="199"/>
      <c r="P877" s="199"/>
      <c r="Q877" s="199"/>
      <c r="R877" s="202"/>
      <c r="T877" s="203"/>
      <c r="U877" s="199"/>
      <c r="V877" s="199"/>
      <c r="W877" s="199"/>
      <c r="X877" s="199"/>
      <c r="Y877" s="199"/>
      <c r="Z877" s="199"/>
      <c r="AA877" s="204"/>
      <c r="AT877" s="205" t="s">
        <v>279</v>
      </c>
      <c r="AU877" s="205" t="s">
        <v>108</v>
      </c>
      <c r="AV877" s="13" t="s">
        <v>90</v>
      </c>
      <c r="AW877" s="13" t="s">
        <v>40</v>
      </c>
      <c r="AX877" s="13" t="s">
        <v>85</v>
      </c>
      <c r="AY877" s="205" t="s">
        <v>271</v>
      </c>
    </row>
    <row r="878" spans="2:65" s="13" customFormat="1" ht="28.9" customHeight="1">
      <c r="B878" s="198"/>
      <c r="C878" s="199"/>
      <c r="D878" s="199"/>
      <c r="E878" s="200" t="s">
        <v>22</v>
      </c>
      <c r="F878" s="279" t="s">
        <v>1602</v>
      </c>
      <c r="G878" s="280"/>
      <c r="H878" s="280"/>
      <c r="I878" s="280"/>
      <c r="J878" s="199"/>
      <c r="K878" s="201" t="s">
        <v>22</v>
      </c>
      <c r="L878" s="199"/>
      <c r="M878" s="199"/>
      <c r="N878" s="199"/>
      <c r="O878" s="199"/>
      <c r="P878" s="199"/>
      <c r="Q878" s="199"/>
      <c r="R878" s="202"/>
      <c r="T878" s="203"/>
      <c r="U878" s="199"/>
      <c r="V878" s="199"/>
      <c r="W878" s="199"/>
      <c r="X878" s="199"/>
      <c r="Y878" s="199"/>
      <c r="Z878" s="199"/>
      <c r="AA878" s="204"/>
      <c r="AT878" s="205" t="s">
        <v>279</v>
      </c>
      <c r="AU878" s="205" t="s">
        <v>108</v>
      </c>
      <c r="AV878" s="13" t="s">
        <v>90</v>
      </c>
      <c r="AW878" s="13" t="s">
        <v>40</v>
      </c>
      <c r="AX878" s="13" t="s">
        <v>85</v>
      </c>
      <c r="AY878" s="205" t="s">
        <v>271</v>
      </c>
    </row>
    <row r="879" spans="2:65" s="13" customFormat="1" ht="20.45" customHeight="1">
      <c r="B879" s="198"/>
      <c r="C879" s="199"/>
      <c r="D879" s="199"/>
      <c r="E879" s="200" t="s">
        <v>22</v>
      </c>
      <c r="F879" s="279" t="s">
        <v>1603</v>
      </c>
      <c r="G879" s="280"/>
      <c r="H879" s="280"/>
      <c r="I879" s="280"/>
      <c r="J879" s="199"/>
      <c r="K879" s="201" t="s">
        <v>22</v>
      </c>
      <c r="L879" s="199"/>
      <c r="M879" s="199"/>
      <c r="N879" s="199"/>
      <c r="O879" s="199"/>
      <c r="P879" s="199"/>
      <c r="Q879" s="199"/>
      <c r="R879" s="202"/>
      <c r="T879" s="203"/>
      <c r="U879" s="199"/>
      <c r="V879" s="199"/>
      <c r="W879" s="199"/>
      <c r="X879" s="199"/>
      <c r="Y879" s="199"/>
      <c r="Z879" s="199"/>
      <c r="AA879" s="204"/>
      <c r="AT879" s="205" t="s">
        <v>279</v>
      </c>
      <c r="AU879" s="205" t="s">
        <v>108</v>
      </c>
      <c r="AV879" s="13" t="s">
        <v>90</v>
      </c>
      <c r="AW879" s="13" t="s">
        <v>40</v>
      </c>
      <c r="AX879" s="13" t="s">
        <v>85</v>
      </c>
      <c r="AY879" s="205" t="s">
        <v>271</v>
      </c>
    </row>
    <row r="880" spans="2:65" s="13" customFormat="1" ht="28.9" customHeight="1">
      <c r="B880" s="198"/>
      <c r="C880" s="199"/>
      <c r="D880" s="199"/>
      <c r="E880" s="200" t="s">
        <v>22</v>
      </c>
      <c r="F880" s="279" t="s">
        <v>1604</v>
      </c>
      <c r="G880" s="280"/>
      <c r="H880" s="280"/>
      <c r="I880" s="280"/>
      <c r="J880" s="199"/>
      <c r="K880" s="201" t="s">
        <v>22</v>
      </c>
      <c r="L880" s="199"/>
      <c r="M880" s="199"/>
      <c r="N880" s="199"/>
      <c r="O880" s="199"/>
      <c r="P880" s="199"/>
      <c r="Q880" s="199"/>
      <c r="R880" s="202"/>
      <c r="T880" s="203"/>
      <c r="U880" s="199"/>
      <c r="V880" s="199"/>
      <c r="W880" s="199"/>
      <c r="X880" s="199"/>
      <c r="Y880" s="199"/>
      <c r="Z880" s="199"/>
      <c r="AA880" s="204"/>
      <c r="AT880" s="205" t="s">
        <v>279</v>
      </c>
      <c r="AU880" s="205" t="s">
        <v>108</v>
      </c>
      <c r="AV880" s="13" t="s">
        <v>90</v>
      </c>
      <c r="AW880" s="13" t="s">
        <v>40</v>
      </c>
      <c r="AX880" s="13" t="s">
        <v>85</v>
      </c>
      <c r="AY880" s="205" t="s">
        <v>271</v>
      </c>
    </row>
    <row r="881" spans="2:65" s="13" customFormat="1" ht="20.45" customHeight="1">
      <c r="B881" s="198"/>
      <c r="C881" s="199"/>
      <c r="D881" s="199"/>
      <c r="E881" s="200" t="s">
        <v>22</v>
      </c>
      <c r="F881" s="279" t="s">
        <v>1605</v>
      </c>
      <c r="G881" s="280"/>
      <c r="H881" s="280"/>
      <c r="I881" s="280"/>
      <c r="J881" s="199"/>
      <c r="K881" s="201" t="s">
        <v>22</v>
      </c>
      <c r="L881" s="199"/>
      <c r="M881" s="199"/>
      <c r="N881" s="199"/>
      <c r="O881" s="199"/>
      <c r="P881" s="199"/>
      <c r="Q881" s="199"/>
      <c r="R881" s="202"/>
      <c r="T881" s="203"/>
      <c r="U881" s="199"/>
      <c r="V881" s="199"/>
      <c r="W881" s="199"/>
      <c r="X881" s="199"/>
      <c r="Y881" s="199"/>
      <c r="Z881" s="199"/>
      <c r="AA881" s="204"/>
      <c r="AT881" s="205" t="s">
        <v>279</v>
      </c>
      <c r="AU881" s="205" t="s">
        <v>108</v>
      </c>
      <c r="AV881" s="13" t="s">
        <v>90</v>
      </c>
      <c r="AW881" s="13" t="s">
        <v>40</v>
      </c>
      <c r="AX881" s="13" t="s">
        <v>85</v>
      </c>
      <c r="AY881" s="205" t="s">
        <v>271</v>
      </c>
    </row>
    <row r="882" spans="2:65" s="13" customFormat="1" ht="28.9" customHeight="1">
      <c r="B882" s="198"/>
      <c r="C882" s="199"/>
      <c r="D882" s="199"/>
      <c r="E882" s="200" t="s">
        <v>22</v>
      </c>
      <c r="F882" s="279" t="s">
        <v>1606</v>
      </c>
      <c r="G882" s="280"/>
      <c r="H882" s="280"/>
      <c r="I882" s="280"/>
      <c r="J882" s="199"/>
      <c r="K882" s="201" t="s">
        <v>22</v>
      </c>
      <c r="L882" s="199"/>
      <c r="M882" s="199"/>
      <c r="N882" s="199"/>
      <c r="O882" s="199"/>
      <c r="P882" s="199"/>
      <c r="Q882" s="199"/>
      <c r="R882" s="202"/>
      <c r="T882" s="203"/>
      <c r="U882" s="199"/>
      <c r="V882" s="199"/>
      <c r="W882" s="199"/>
      <c r="X882" s="199"/>
      <c r="Y882" s="199"/>
      <c r="Z882" s="199"/>
      <c r="AA882" s="204"/>
      <c r="AT882" s="205" t="s">
        <v>279</v>
      </c>
      <c r="AU882" s="205" t="s">
        <v>108</v>
      </c>
      <c r="AV882" s="13" t="s">
        <v>90</v>
      </c>
      <c r="AW882" s="13" t="s">
        <v>40</v>
      </c>
      <c r="AX882" s="13" t="s">
        <v>85</v>
      </c>
      <c r="AY882" s="205" t="s">
        <v>271</v>
      </c>
    </row>
    <row r="883" spans="2:65" s="13" customFormat="1" ht="28.9" customHeight="1">
      <c r="B883" s="198"/>
      <c r="C883" s="199"/>
      <c r="D883" s="199"/>
      <c r="E883" s="200" t="s">
        <v>22</v>
      </c>
      <c r="F883" s="279" t="s">
        <v>1607</v>
      </c>
      <c r="G883" s="280"/>
      <c r="H883" s="280"/>
      <c r="I883" s="280"/>
      <c r="J883" s="199"/>
      <c r="K883" s="201" t="s">
        <v>22</v>
      </c>
      <c r="L883" s="199"/>
      <c r="M883" s="199"/>
      <c r="N883" s="199"/>
      <c r="O883" s="199"/>
      <c r="P883" s="199"/>
      <c r="Q883" s="199"/>
      <c r="R883" s="202"/>
      <c r="T883" s="203"/>
      <c r="U883" s="199"/>
      <c r="V883" s="199"/>
      <c r="W883" s="199"/>
      <c r="X883" s="199"/>
      <c r="Y883" s="199"/>
      <c r="Z883" s="199"/>
      <c r="AA883" s="204"/>
      <c r="AT883" s="205" t="s">
        <v>279</v>
      </c>
      <c r="AU883" s="205" t="s">
        <v>108</v>
      </c>
      <c r="AV883" s="13" t="s">
        <v>90</v>
      </c>
      <c r="AW883" s="13" t="s">
        <v>40</v>
      </c>
      <c r="AX883" s="13" t="s">
        <v>85</v>
      </c>
      <c r="AY883" s="205" t="s">
        <v>271</v>
      </c>
    </row>
    <row r="884" spans="2:65" s="13" customFormat="1" ht="28.9" customHeight="1">
      <c r="B884" s="198"/>
      <c r="C884" s="199"/>
      <c r="D884" s="199"/>
      <c r="E884" s="200" t="s">
        <v>22</v>
      </c>
      <c r="F884" s="279" t="s">
        <v>1608</v>
      </c>
      <c r="G884" s="280"/>
      <c r="H884" s="280"/>
      <c r="I884" s="280"/>
      <c r="J884" s="199"/>
      <c r="K884" s="201" t="s">
        <v>22</v>
      </c>
      <c r="L884" s="199"/>
      <c r="M884" s="199"/>
      <c r="N884" s="199"/>
      <c r="O884" s="199"/>
      <c r="P884" s="199"/>
      <c r="Q884" s="199"/>
      <c r="R884" s="202"/>
      <c r="T884" s="203"/>
      <c r="U884" s="199"/>
      <c r="V884" s="199"/>
      <c r="W884" s="199"/>
      <c r="X884" s="199"/>
      <c r="Y884" s="199"/>
      <c r="Z884" s="199"/>
      <c r="AA884" s="204"/>
      <c r="AT884" s="205" t="s">
        <v>279</v>
      </c>
      <c r="AU884" s="205" t="s">
        <v>108</v>
      </c>
      <c r="AV884" s="13" t="s">
        <v>90</v>
      </c>
      <c r="AW884" s="13" t="s">
        <v>40</v>
      </c>
      <c r="AX884" s="13" t="s">
        <v>85</v>
      </c>
      <c r="AY884" s="205" t="s">
        <v>271</v>
      </c>
    </row>
    <row r="885" spans="2:65" s="13" customFormat="1" ht="28.9" customHeight="1">
      <c r="B885" s="198"/>
      <c r="C885" s="199"/>
      <c r="D885" s="199"/>
      <c r="E885" s="200" t="s">
        <v>22</v>
      </c>
      <c r="F885" s="279" t="s">
        <v>1609</v>
      </c>
      <c r="G885" s="280"/>
      <c r="H885" s="280"/>
      <c r="I885" s="280"/>
      <c r="J885" s="199"/>
      <c r="K885" s="201" t="s">
        <v>22</v>
      </c>
      <c r="L885" s="199"/>
      <c r="M885" s="199"/>
      <c r="N885" s="199"/>
      <c r="O885" s="199"/>
      <c r="P885" s="199"/>
      <c r="Q885" s="199"/>
      <c r="R885" s="202"/>
      <c r="T885" s="203"/>
      <c r="U885" s="199"/>
      <c r="V885" s="199"/>
      <c r="W885" s="199"/>
      <c r="X885" s="199"/>
      <c r="Y885" s="199"/>
      <c r="Z885" s="199"/>
      <c r="AA885" s="204"/>
      <c r="AT885" s="205" t="s">
        <v>279</v>
      </c>
      <c r="AU885" s="205" t="s">
        <v>108</v>
      </c>
      <c r="AV885" s="13" t="s">
        <v>90</v>
      </c>
      <c r="AW885" s="13" t="s">
        <v>40</v>
      </c>
      <c r="AX885" s="13" t="s">
        <v>85</v>
      </c>
      <c r="AY885" s="205" t="s">
        <v>271</v>
      </c>
    </row>
    <row r="886" spans="2:65" s="10" customFormat="1" ht="20.45" customHeight="1">
      <c r="B886" s="174"/>
      <c r="C886" s="175"/>
      <c r="D886" s="175"/>
      <c r="E886" s="176" t="s">
        <v>22</v>
      </c>
      <c r="F886" s="281" t="s">
        <v>1574</v>
      </c>
      <c r="G886" s="282"/>
      <c r="H886" s="282"/>
      <c r="I886" s="282"/>
      <c r="J886" s="175"/>
      <c r="K886" s="177">
        <v>1</v>
      </c>
      <c r="L886" s="175"/>
      <c r="M886" s="175"/>
      <c r="N886" s="175"/>
      <c r="O886" s="175"/>
      <c r="P886" s="175"/>
      <c r="Q886" s="175"/>
      <c r="R886" s="178"/>
      <c r="T886" s="179"/>
      <c r="U886" s="175"/>
      <c r="V886" s="175"/>
      <c r="W886" s="175"/>
      <c r="X886" s="175"/>
      <c r="Y886" s="175"/>
      <c r="Z886" s="175"/>
      <c r="AA886" s="180"/>
      <c r="AT886" s="181" t="s">
        <v>279</v>
      </c>
      <c r="AU886" s="181" t="s">
        <v>108</v>
      </c>
      <c r="AV886" s="10" t="s">
        <v>108</v>
      </c>
      <c r="AW886" s="10" t="s">
        <v>40</v>
      </c>
      <c r="AX886" s="10" t="s">
        <v>90</v>
      </c>
      <c r="AY886" s="181" t="s">
        <v>271</v>
      </c>
    </row>
    <row r="887" spans="2:65" s="1" customFormat="1" ht="28.9" customHeight="1">
      <c r="B887" s="38"/>
      <c r="C887" s="167" t="s">
        <v>1610</v>
      </c>
      <c r="D887" s="167" t="s">
        <v>272</v>
      </c>
      <c r="E887" s="168" t="s">
        <v>1611</v>
      </c>
      <c r="F887" s="283" t="s">
        <v>1612</v>
      </c>
      <c r="G887" s="283"/>
      <c r="H887" s="283"/>
      <c r="I887" s="283"/>
      <c r="J887" s="169" t="s">
        <v>1194</v>
      </c>
      <c r="K887" s="170">
        <v>1</v>
      </c>
      <c r="L887" s="272">
        <v>0</v>
      </c>
      <c r="M887" s="284"/>
      <c r="N887" s="273">
        <f>ROUND(L887*K887,1)</f>
        <v>0</v>
      </c>
      <c r="O887" s="273"/>
      <c r="P887" s="273"/>
      <c r="Q887" s="273"/>
      <c r="R887" s="40"/>
      <c r="T887" s="171" t="s">
        <v>22</v>
      </c>
      <c r="U887" s="47" t="s">
        <v>50</v>
      </c>
      <c r="V887" s="39"/>
      <c r="W887" s="172">
        <f>V887*K887</f>
        <v>0</v>
      </c>
      <c r="X887" s="172">
        <v>0</v>
      </c>
      <c r="Y887" s="172">
        <f>X887*K887</f>
        <v>0</v>
      </c>
      <c r="Z887" s="172">
        <v>0</v>
      </c>
      <c r="AA887" s="173">
        <f>Z887*K887</f>
        <v>0</v>
      </c>
      <c r="AR887" s="21" t="s">
        <v>1308</v>
      </c>
      <c r="AT887" s="21" t="s">
        <v>272</v>
      </c>
      <c r="AU887" s="21" t="s">
        <v>108</v>
      </c>
      <c r="AY887" s="21" t="s">
        <v>271</v>
      </c>
      <c r="BE887" s="108">
        <f>IF(U887="základní",N887,0)</f>
        <v>0</v>
      </c>
      <c r="BF887" s="108">
        <f>IF(U887="snížená",N887,0)</f>
        <v>0</v>
      </c>
      <c r="BG887" s="108">
        <f>IF(U887="zákl. přenesená",N887,0)</f>
        <v>0</v>
      </c>
      <c r="BH887" s="108">
        <f>IF(U887="sníž. přenesená",N887,0)</f>
        <v>0</v>
      </c>
      <c r="BI887" s="108">
        <f>IF(U887="nulová",N887,0)</f>
        <v>0</v>
      </c>
      <c r="BJ887" s="21" t="s">
        <v>90</v>
      </c>
      <c r="BK887" s="108">
        <f>ROUND(L887*K887,1)</f>
        <v>0</v>
      </c>
      <c r="BL887" s="21" t="s">
        <v>1308</v>
      </c>
      <c r="BM887" s="21" t="s">
        <v>1613</v>
      </c>
    </row>
    <row r="888" spans="2:65" s="13" customFormat="1" ht="20.45" customHeight="1">
      <c r="B888" s="198"/>
      <c r="C888" s="199"/>
      <c r="D888" s="199"/>
      <c r="E888" s="200" t="s">
        <v>22</v>
      </c>
      <c r="F888" s="285" t="s">
        <v>1601</v>
      </c>
      <c r="G888" s="286"/>
      <c r="H888" s="286"/>
      <c r="I888" s="286"/>
      <c r="J888" s="199"/>
      <c r="K888" s="201" t="s">
        <v>22</v>
      </c>
      <c r="L888" s="199"/>
      <c r="M888" s="199"/>
      <c r="N888" s="199"/>
      <c r="O888" s="199"/>
      <c r="P888" s="199"/>
      <c r="Q888" s="199"/>
      <c r="R888" s="202"/>
      <c r="T888" s="203"/>
      <c r="U888" s="199"/>
      <c r="V888" s="199"/>
      <c r="W888" s="199"/>
      <c r="X888" s="199"/>
      <c r="Y888" s="199"/>
      <c r="Z888" s="199"/>
      <c r="AA888" s="204"/>
      <c r="AT888" s="205" t="s">
        <v>279</v>
      </c>
      <c r="AU888" s="205" t="s">
        <v>108</v>
      </c>
      <c r="AV888" s="13" t="s">
        <v>90</v>
      </c>
      <c r="AW888" s="13" t="s">
        <v>40</v>
      </c>
      <c r="AX888" s="13" t="s">
        <v>85</v>
      </c>
      <c r="AY888" s="205" t="s">
        <v>271</v>
      </c>
    </row>
    <row r="889" spans="2:65" s="13" customFormat="1" ht="28.9" customHeight="1">
      <c r="B889" s="198"/>
      <c r="C889" s="199"/>
      <c r="D889" s="199"/>
      <c r="E889" s="200" t="s">
        <v>22</v>
      </c>
      <c r="F889" s="279" t="s">
        <v>1614</v>
      </c>
      <c r="G889" s="280"/>
      <c r="H889" s="280"/>
      <c r="I889" s="280"/>
      <c r="J889" s="199"/>
      <c r="K889" s="201" t="s">
        <v>22</v>
      </c>
      <c r="L889" s="199"/>
      <c r="M889" s="199"/>
      <c r="N889" s="199"/>
      <c r="O889" s="199"/>
      <c r="P889" s="199"/>
      <c r="Q889" s="199"/>
      <c r="R889" s="202"/>
      <c r="T889" s="203"/>
      <c r="U889" s="199"/>
      <c r="V889" s="199"/>
      <c r="W889" s="199"/>
      <c r="X889" s="199"/>
      <c r="Y889" s="199"/>
      <c r="Z889" s="199"/>
      <c r="AA889" s="204"/>
      <c r="AT889" s="205" t="s">
        <v>279</v>
      </c>
      <c r="AU889" s="205" t="s">
        <v>108</v>
      </c>
      <c r="AV889" s="13" t="s">
        <v>90</v>
      </c>
      <c r="AW889" s="13" t="s">
        <v>40</v>
      </c>
      <c r="AX889" s="13" t="s">
        <v>85</v>
      </c>
      <c r="AY889" s="205" t="s">
        <v>271</v>
      </c>
    </row>
    <row r="890" spans="2:65" s="13" customFormat="1" ht="28.9" customHeight="1">
      <c r="B890" s="198"/>
      <c r="C890" s="199"/>
      <c r="D890" s="199"/>
      <c r="E890" s="200" t="s">
        <v>22</v>
      </c>
      <c r="F890" s="279" t="s">
        <v>1615</v>
      </c>
      <c r="G890" s="280"/>
      <c r="H890" s="280"/>
      <c r="I890" s="280"/>
      <c r="J890" s="199"/>
      <c r="K890" s="201" t="s">
        <v>22</v>
      </c>
      <c r="L890" s="199"/>
      <c r="M890" s="199"/>
      <c r="N890" s="199"/>
      <c r="O890" s="199"/>
      <c r="P890" s="199"/>
      <c r="Q890" s="199"/>
      <c r="R890" s="202"/>
      <c r="T890" s="203"/>
      <c r="U890" s="199"/>
      <c r="V890" s="199"/>
      <c r="W890" s="199"/>
      <c r="X890" s="199"/>
      <c r="Y890" s="199"/>
      <c r="Z890" s="199"/>
      <c r="AA890" s="204"/>
      <c r="AT890" s="205" t="s">
        <v>279</v>
      </c>
      <c r="AU890" s="205" t="s">
        <v>108</v>
      </c>
      <c r="AV890" s="13" t="s">
        <v>90</v>
      </c>
      <c r="AW890" s="13" t="s">
        <v>40</v>
      </c>
      <c r="AX890" s="13" t="s">
        <v>85</v>
      </c>
      <c r="AY890" s="205" t="s">
        <v>271</v>
      </c>
    </row>
    <row r="891" spans="2:65" s="13" customFormat="1" ht="28.9" customHeight="1">
      <c r="B891" s="198"/>
      <c r="C891" s="199"/>
      <c r="D891" s="199"/>
      <c r="E891" s="200" t="s">
        <v>22</v>
      </c>
      <c r="F891" s="279" t="s">
        <v>1616</v>
      </c>
      <c r="G891" s="280"/>
      <c r="H891" s="280"/>
      <c r="I891" s="280"/>
      <c r="J891" s="199"/>
      <c r="K891" s="201" t="s">
        <v>22</v>
      </c>
      <c r="L891" s="199"/>
      <c r="M891" s="199"/>
      <c r="N891" s="199"/>
      <c r="O891" s="199"/>
      <c r="P891" s="199"/>
      <c r="Q891" s="199"/>
      <c r="R891" s="202"/>
      <c r="T891" s="203"/>
      <c r="U891" s="199"/>
      <c r="V891" s="199"/>
      <c r="W891" s="199"/>
      <c r="X891" s="199"/>
      <c r="Y891" s="199"/>
      <c r="Z891" s="199"/>
      <c r="AA891" s="204"/>
      <c r="AT891" s="205" t="s">
        <v>279</v>
      </c>
      <c r="AU891" s="205" t="s">
        <v>108</v>
      </c>
      <c r="AV891" s="13" t="s">
        <v>90</v>
      </c>
      <c r="AW891" s="13" t="s">
        <v>40</v>
      </c>
      <c r="AX891" s="13" t="s">
        <v>85</v>
      </c>
      <c r="AY891" s="205" t="s">
        <v>271</v>
      </c>
    </row>
    <row r="892" spans="2:65" s="13" customFormat="1" ht="20.45" customHeight="1">
      <c r="B892" s="198"/>
      <c r="C892" s="199"/>
      <c r="D892" s="199"/>
      <c r="E892" s="200" t="s">
        <v>22</v>
      </c>
      <c r="F892" s="279" t="s">
        <v>1617</v>
      </c>
      <c r="G892" s="280"/>
      <c r="H892" s="280"/>
      <c r="I892" s="280"/>
      <c r="J892" s="199"/>
      <c r="K892" s="201" t="s">
        <v>22</v>
      </c>
      <c r="L892" s="199"/>
      <c r="M892" s="199"/>
      <c r="N892" s="199"/>
      <c r="O892" s="199"/>
      <c r="P892" s="199"/>
      <c r="Q892" s="199"/>
      <c r="R892" s="202"/>
      <c r="T892" s="203"/>
      <c r="U892" s="199"/>
      <c r="V892" s="199"/>
      <c r="W892" s="199"/>
      <c r="X892" s="199"/>
      <c r="Y892" s="199"/>
      <c r="Z892" s="199"/>
      <c r="AA892" s="204"/>
      <c r="AT892" s="205" t="s">
        <v>279</v>
      </c>
      <c r="AU892" s="205" t="s">
        <v>108</v>
      </c>
      <c r="AV892" s="13" t="s">
        <v>90</v>
      </c>
      <c r="AW892" s="13" t="s">
        <v>40</v>
      </c>
      <c r="AX892" s="13" t="s">
        <v>85</v>
      </c>
      <c r="AY892" s="205" t="s">
        <v>271</v>
      </c>
    </row>
    <row r="893" spans="2:65" s="13" customFormat="1" ht="28.9" customHeight="1">
      <c r="B893" s="198"/>
      <c r="C893" s="199"/>
      <c r="D893" s="199"/>
      <c r="E893" s="200" t="s">
        <v>22</v>
      </c>
      <c r="F893" s="279" t="s">
        <v>1618</v>
      </c>
      <c r="G893" s="280"/>
      <c r="H893" s="280"/>
      <c r="I893" s="280"/>
      <c r="J893" s="199"/>
      <c r="K893" s="201" t="s">
        <v>22</v>
      </c>
      <c r="L893" s="199"/>
      <c r="M893" s="199"/>
      <c r="N893" s="199"/>
      <c r="O893" s="199"/>
      <c r="P893" s="199"/>
      <c r="Q893" s="199"/>
      <c r="R893" s="202"/>
      <c r="T893" s="203"/>
      <c r="U893" s="199"/>
      <c r="V893" s="199"/>
      <c r="W893" s="199"/>
      <c r="X893" s="199"/>
      <c r="Y893" s="199"/>
      <c r="Z893" s="199"/>
      <c r="AA893" s="204"/>
      <c r="AT893" s="205" t="s">
        <v>279</v>
      </c>
      <c r="AU893" s="205" t="s">
        <v>108</v>
      </c>
      <c r="AV893" s="13" t="s">
        <v>90</v>
      </c>
      <c r="AW893" s="13" t="s">
        <v>40</v>
      </c>
      <c r="AX893" s="13" t="s">
        <v>85</v>
      </c>
      <c r="AY893" s="205" t="s">
        <v>271</v>
      </c>
    </row>
    <row r="894" spans="2:65" s="13" customFormat="1" ht="20.45" customHeight="1">
      <c r="B894" s="198"/>
      <c r="C894" s="199"/>
      <c r="D894" s="199"/>
      <c r="E894" s="200" t="s">
        <v>22</v>
      </c>
      <c r="F894" s="279" t="s">
        <v>1619</v>
      </c>
      <c r="G894" s="280"/>
      <c r="H894" s="280"/>
      <c r="I894" s="280"/>
      <c r="J894" s="199"/>
      <c r="K894" s="201" t="s">
        <v>22</v>
      </c>
      <c r="L894" s="199"/>
      <c r="M894" s="199"/>
      <c r="N894" s="199"/>
      <c r="O894" s="199"/>
      <c r="P894" s="199"/>
      <c r="Q894" s="199"/>
      <c r="R894" s="202"/>
      <c r="T894" s="203"/>
      <c r="U894" s="199"/>
      <c r="V894" s="199"/>
      <c r="W894" s="199"/>
      <c r="X894" s="199"/>
      <c r="Y894" s="199"/>
      <c r="Z894" s="199"/>
      <c r="AA894" s="204"/>
      <c r="AT894" s="205" t="s">
        <v>279</v>
      </c>
      <c r="AU894" s="205" t="s">
        <v>108</v>
      </c>
      <c r="AV894" s="13" t="s">
        <v>90</v>
      </c>
      <c r="AW894" s="13" t="s">
        <v>40</v>
      </c>
      <c r="AX894" s="13" t="s">
        <v>85</v>
      </c>
      <c r="AY894" s="205" t="s">
        <v>271</v>
      </c>
    </row>
    <row r="895" spans="2:65" s="13" customFormat="1" ht="28.9" customHeight="1">
      <c r="B895" s="198"/>
      <c r="C895" s="199"/>
      <c r="D895" s="199"/>
      <c r="E895" s="200" t="s">
        <v>22</v>
      </c>
      <c r="F895" s="279" t="s">
        <v>1620</v>
      </c>
      <c r="G895" s="280"/>
      <c r="H895" s="280"/>
      <c r="I895" s="280"/>
      <c r="J895" s="199"/>
      <c r="K895" s="201" t="s">
        <v>22</v>
      </c>
      <c r="L895" s="199"/>
      <c r="M895" s="199"/>
      <c r="N895" s="199"/>
      <c r="O895" s="199"/>
      <c r="P895" s="199"/>
      <c r="Q895" s="199"/>
      <c r="R895" s="202"/>
      <c r="T895" s="203"/>
      <c r="U895" s="199"/>
      <c r="V895" s="199"/>
      <c r="W895" s="199"/>
      <c r="X895" s="199"/>
      <c r="Y895" s="199"/>
      <c r="Z895" s="199"/>
      <c r="AA895" s="204"/>
      <c r="AT895" s="205" t="s">
        <v>279</v>
      </c>
      <c r="AU895" s="205" t="s">
        <v>108</v>
      </c>
      <c r="AV895" s="13" t="s">
        <v>90</v>
      </c>
      <c r="AW895" s="13" t="s">
        <v>40</v>
      </c>
      <c r="AX895" s="13" t="s">
        <v>85</v>
      </c>
      <c r="AY895" s="205" t="s">
        <v>271</v>
      </c>
    </row>
    <row r="896" spans="2:65" s="13" customFormat="1" ht="20.45" customHeight="1">
      <c r="B896" s="198"/>
      <c r="C896" s="199"/>
      <c r="D896" s="199"/>
      <c r="E896" s="200" t="s">
        <v>22</v>
      </c>
      <c r="F896" s="279" t="s">
        <v>1621</v>
      </c>
      <c r="G896" s="280"/>
      <c r="H896" s="280"/>
      <c r="I896" s="280"/>
      <c r="J896" s="199"/>
      <c r="K896" s="201" t="s">
        <v>22</v>
      </c>
      <c r="L896" s="199"/>
      <c r="M896" s="199"/>
      <c r="N896" s="199"/>
      <c r="O896" s="199"/>
      <c r="P896" s="199"/>
      <c r="Q896" s="199"/>
      <c r="R896" s="202"/>
      <c r="T896" s="203"/>
      <c r="U896" s="199"/>
      <c r="V896" s="199"/>
      <c r="W896" s="199"/>
      <c r="X896" s="199"/>
      <c r="Y896" s="199"/>
      <c r="Z896" s="199"/>
      <c r="AA896" s="204"/>
      <c r="AT896" s="205" t="s">
        <v>279</v>
      </c>
      <c r="AU896" s="205" t="s">
        <v>108</v>
      </c>
      <c r="AV896" s="13" t="s">
        <v>90</v>
      </c>
      <c r="AW896" s="13" t="s">
        <v>40</v>
      </c>
      <c r="AX896" s="13" t="s">
        <v>85</v>
      </c>
      <c r="AY896" s="205" t="s">
        <v>271</v>
      </c>
    </row>
    <row r="897" spans="2:65" s="13" customFormat="1" ht="28.9" customHeight="1">
      <c r="B897" s="198"/>
      <c r="C897" s="199"/>
      <c r="D897" s="199"/>
      <c r="E897" s="200" t="s">
        <v>22</v>
      </c>
      <c r="F897" s="279" t="s">
        <v>1622</v>
      </c>
      <c r="G897" s="280"/>
      <c r="H897" s="280"/>
      <c r="I897" s="280"/>
      <c r="J897" s="199"/>
      <c r="K897" s="201" t="s">
        <v>22</v>
      </c>
      <c r="L897" s="199"/>
      <c r="M897" s="199"/>
      <c r="N897" s="199"/>
      <c r="O897" s="199"/>
      <c r="P897" s="199"/>
      <c r="Q897" s="199"/>
      <c r="R897" s="202"/>
      <c r="T897" s="203"/>
      <c r="U897" s="199"/>
      <c r="V897" s="199"/>
      <c r="W897" s="199"/>
      <c r="X897" s="199"/>
      <c r="Y897" s="199"/>
      <c r="Z897" s="199"/>
      <c r="AA897" s="204"/>
      <c r="AT897" s="205" t="s">
        <v>279</v>
      </c>
      <c r="AU897" s="205" t="s">
        <v>108</v>
      </c>
      <c r="AV897" s="13" t="s">
        <v>90</v>
      </c>
      <c r="AW897" s="13" t="s">
        <v>40</v>
      </c>
      <c r="AX897" s="13" t="s">
        <v>85</v>
      </c>
      <c r="AY897" s="205" t="s">
        <v>271</v>
      </c>
    </row>
    <row r="898" spans="2:65" s="13" customFormat="1" ht="20.45" customHeight="1">
      <c r="B898" s="198"/>
      <c r="C898" s="199"/>
      <c r="D898" s="199"/>
      <c r="E898" s="200" t="s">
        <v>22</v>
      </c>
      <c r="F898" s="279" t="s">
        <v>1623</v>
      </c>
      <c r="G898" s="280"/>
      <c r="H898" s="280"/>
      <c r="I898" s="280"/>
      <c r="J898" s="199"/>
      <c r="K898" s="201" t="s">
        <v>22</v>
      </c>
      <c r="L898" s="199"/>
      <c r="M898" s="199"/>
      <c r="N898" s="199"/>
      <c r="O898" s="199"/>
      <c r="P898" s="199"/>
      <c r="Q898" s="199"/>
      <c r="R898" s="202"/>
      <c r="T898" s="203"/>
      <c r="U898" s="199"/>
      <c r="V898" s="199"/>
      <c r="W898" s="199"/>
      <c r="X898" s="199"/>
      <c r="Y898" s="199"/>
      <c r="Z898" s="199"/>
      <c r="AA898" s="204"/>
      <c r="AT898" s="205" t="s">
        <v>279</v>
      </c>
      <c r="AU898" s="205" t="s">
        <v>108</v>
      </c>
      <c r="AV898" s="13" t="s">
        <v>90</v>
      </c>
      <c r="AW898" s="13" t="s">
        <v>40</v>
      </c>
      <c r="AX898" s="13" t="s">
        <v>85</v>
      </c>
      <c r="AY898" s="205" t="s">
        <v>271</v>
      </c>
    </row>
    <row r="899" spans="2:65" s="13" customFormat="1" ht="20.45" customHeight="1">
      <c r="B899" s="198"/>
      <c r="C899" s="199"/>
      <c r="D899" s="199"/>
      <c r="E899" s="200" t="s">
        <v>22</v>
      </c>
      <c r="F899" s="279" t="s">
        <v>1624</v>
      </c>
      <c r="G899" s="280"/>
      <c r="H899" s="280"/>
      <c r="I899" s="280"/>
      <c r="J899" s="199"/>
      <c r="K899" s="201" t="s">
        <v>22</v>
      </c>
      <c r="L899" s="199"/>
      <c r="M899" s="199"/>
      <c r="N899" s="199"/>
      <c r="O899" s="199"/>
      <c r="P899" s="199"/>
      <c r="Q899" s="199"/>
      <c r="R899" s="202"/>
      <c r="T899" s="203"/>
      <c r="U899" s="199"/>
      <c r="V899" s="199"/>
      <c r="W899" s="199"/>
      <c r="X899" s="199"/>
      <c r="Y899" s="199"/>
      <c r="Z899" s="199"/>
      <c r="AA899" s="204"/>
      <c r="AT899" s="205" t="s">
        <v>279</v>
      </c>
      <c r="AU899" s="205" t="s">
        <v>108</v>
      </c>
      <c r="AV899" s="13" t="s">
        <v>90</v>
      </c>
      <c r="AW899" s="13" t="s">
        <v>40</v>
      </c>
      <c r="AX899" s="13" t="s">
        <v>85</v>
      </c>
      <c r="AY899" s="205" t="s">
        <v>271</v>
      </c>
    </row>
    <row r="900" spans="2:65" s="10" customFormat="1" ht="20.45" customHeight="1">
      <c r="B900" s="174"/>
      <c r="C900" s="175"/>
      <c r="D900" s="175"/>
      <c r="E900" s="176" t="s">
        <v>22</v>
      </c>
      <c r="F900" s="281" t="s">
        <v>1596</v>
      </c>
      <c r="G900" s="282"/>
      <c r="H900" s="282"/>
      <c r="I900" s="282"/>
      <c r="J900" s="175"/>
      <c r="K900" s="177">
        <v>1</v>
      </c>
      <c r="L900" s="175"/>
      <c r="M900" s="175"/>
      <c r="N900" s="175"/>
      <c r="O900" s="175"/>
      <c r="P900" s="175"/>
      <c r="Q900" s="175"/>
      <c r="R900" s="178"/>
      <c r="T900" s="179"/>
      <c r="U900" s="175"/>
      <c r="V900" s="175"/>
      <c r="W900" s="175"/>
      <c r="X900" s="175"/>
      <c r="Y900" s="175"/>
      <c r="Z900" s="175"/>
      <c r="AA900" s="180"/>
      <c r="AT900" s="181" t="s">
        <v>279</v>
      </c>
      <c r="AU900" s="181" t="s">
        <v>108</v>
      </c>
      <c r="AV900" s="10" t="s">
        <v>108</v>
      </c>
      <c r="AW900" s="10" t="s">
        <v>40</v>
      </c>
      <c r="AX900" s="10" t="s">
        <v>90</v>
      </c>
      <c r="AY900" s="181" t="s">
        <v>271</v>
      </c>
    </row>
    <row r="901" spans="2:65" s="9" customFormat="1" ht="29.85" customHeight="1">
      <c r="B901" s="156"/>
      <c r="C901" s="157"/>
      <c r="D901" s="166" t="s">
        <v>245</v>
      </c>
      <c r="E901" s="166"/>
      <c r="F901" s="166"/>
      <c r="G901" s="166"/>
      <c r="H901" s="166"/>
      <c r="I901" s="166"/>
      <c r="J901" s="166"/>
      <c r="K901" s="166"/>
      <c r="L901" s="166"/>
      <c r="M901" s="166"/>
      <c r="N901" s="264">
        <f>BK901</f>
        <v>0</v>
      </c>
      <c r="O901" s="265"/>
      <c r="P901" s="265"/>
      <c r="Q901" s="265"/>
      <c r="R901" s="159"/>
      <c r="T901" s="160"/>
      <c r="U901" s="157"/>
      <c r="V901" s="157"/>
      <c r="W901" s="161">
        <f>W902</f>
        <v>0</v>
      </c>
      <c r="X901" s="157"/>
      <c r="Y901" s="161">
        <f>Y902</f>
        <v>0</v>
      </c>
      <c r="Z901" s="157"/>
      <c r="AA901" s="162">
        <f>AA902</f>
        <v>0</v>
      </c>
      <c r="AR901" s="163" t="s">
        <v>299</v>
      </c>
      <c r="AT901" s="164" t="s">
        <v>84</v>
      </c>
      <c r="AU901" s="164" t="s">
        <v>90</v>
      </c>
      <c r="AY901" s="163" t="s">
        <v>271</v>
      </c>
      <c r="BK901" s="165">
        <f>BK902</f>
        <v>0</v>
      </c>
    </row>
    <row r="902" spans="2:65" s="1" customFormat="1" ht="20.45" customHeight="1">
      <c r="B902" s="38"/>
      <c r="C902" s="167" t="s">
        <v>1625</v>
      </c>
      <c r="D902" s="167" t="s">
        <v>272</v>
      </c>
      <c r="E902" s="168" t="s">
        <v>1626</v>
      </c>
      <c r="F902" s="283" t="s">
        <v>1627</v>
      </c>
      <c r="G902" s="283"/>
      <c r="H902" s="283"/>
      <c r="I902" s="283"/>
      <c r="J902" s="169" t="s">
        <v>360</v>
      </c>
      <c r="K902" s="170">
        <v>211.839</v>
      </c>
      <c r="L902" s="272">
        <v>0</v>
      </c>
      <c r="M902" s="284"/>
      <c r="N902" s="273">
        <f>ROUND(L902*K902,1)</f>
        <v>0</v>
      </c>
      <c r="O902" s="273"/>
      <c r="P902" s="273"/>
      <c r="Q902" s="273"/>
      <c r="R902" s="40"/>
      <c r="T902" s="171" t="s">
        <v>22</v>
      </c>
      <c r="U902" s="47" t="s">
        <v>50</v>
      </c>
      <c r="V902" s="39"/>
      <c r="W902" s="172">
        <f>V902*K902</f>
        <v>0</v>
      </c>
      <c r="X902" s="172">
        <v>0</v>
      </c>
      <c r="Y902" s="172">
        <f>X902*K902</f>
        <v>0</v>
      </c>
      <c r="Z902" s="172">
        <v>0</v>
      </c>
      <c r="AA902" s="173">
        <f>Z902*K902</f>
        <v>0</v>
      </c>
      <c r="AR902" s="21" t="s">
        <v>1308</v>
      </c>
      <c r="AT902" s="21" t="s">
        <v>272</v>
      </c>
      <c r="AU902" s="21" t="s">
        <v>108</v>
      </c>
      <c r="AY902" s="21" t="s">
        <v>271</v>
      </c>
      <c r="BE902" s="108">
        <f>IF(U902="základní",N902,0)</f>
        <v>0</v>
      </c>
      <c r="BF902" s="108">
        <f>IF(U902="snížená",N902,0)</f>
        <v>0</v>
      </c>
      <c r="BG902" s="108">
        <f>IF(U902="zákl. přenesená",N902,0)</f>
        <v>0</v>
      </c>
      <c r="BH902" s="108">
        <f>IF(U902="sníž. přenesená",N902,0)</f>
        <v>0</v>
      </c>
      <c r="BI902" s="108">
        <f>IF(U902="nulová",N902,0)</f>
        <v>0</v>
      </c>
      <c r="BJ902" s="21" t="s">
        <v>90</v>
      </c>
      <c r="BK902" s="108">
        <f>ROUND(L902*K902,1)</f>
        <v>0</v>
      </c>
      <c r="BL902" s="21" t="s">
        <v>1308</v>
      </c>
      <c r="BM902" s="21" t="s">
        <v>1628</v>
      </c>
    </row>
    <row r="903" spans="2:65" s="9" customFormat="1" ht="29.85" customHeight="1">
      <c r="B903" s="156"/>
      <c r="C903" s="157"/>
      <c r="D903" s="166" t="s">
        <v>246</v>
      </c>
      <c r="E903" s="166"/>
      <c r="F903" s="166"/>
      <c r="G903" s="166"/>
      <c r="H903" s="166"/>
      <c r="I903" s="166"/>
      <c r="J903" s="166"/>
      <c r="K903" s="166"/>
      <c r="L903" s="166"/>
      <c r="M903" s="166"/>
      <c r="N903" s="262">
        <f>BK903</f>
        <v>0</v>
      </c>
      <c r="O903" s="263"/>
      <c r="P903" s="263"/>
      <c r="Q903" s="263"/>
      <c r="R903" s="159"/>
      <c r="T903" s="160"/>
      <c r="U903" s="157"/>
      <c r="V903" s="157"/>
      <c r="W903" s="161">
        <f>SUM(W904:W912)</f>
        <v>0</v>
      </c>
      <c r="X903" s="157"/>
      <c r="Y903" s="161">
        <f>SUM(Y904:Y912)</f>
        <v>0</v>
      </c>
      <c r="Z903" s="157"/>
      <c r="AA903" s="162">
        <f>SUM(AA904:AA912)</f>
        <v>0</v>
      </c>
      <c r="AR903" s="163" t="s">
        <v>299</v>
      </c>
      <c r="AT903" s="164" t="s">
        <v>84</v>
      </c>
      <c r="AU903" s="164" t="s">
        <v>90</v>
      </c>
      <c r="AY903" s="163" t="s">
        <v>271</v>
      </c>
      <c r="BK903" s="165">
        <f>SUM(BK904:BK912)</f>
        <v>0</v>
      </c>
    </row>
    <row r="904" spans="2:65" s="1" customFormat="1" ht="20.45" customHeight="1">
      <c r="B904" s="38"/>
      <c r="C904" s="167" t="s">
        <v>1629</v>
      </c>
      <c r="D904" s="167" t="s">
        <v>272</v>
      </c>
      <c r="E904" s="168" t="s">
        <v>1630</v>
      </c>
      <c r="F904" s="283" t="s">
        <v>95</v>
      </c>
      <c r="G904" s="283"/>
      <c r="H904" s="283"/>
      <c r="I904" s="283"/>
      <c r="J904" s="169" t="s">
        <v>1194</v>
      </c>
      <c r="K904" s="170">
        <v>1</v>
      </c>
      <c r="L904" s="272">
        <v>0</v>
      </c>
      <c r="M904" s="284"/>
      <c r="N904" s="273">
        <f>ROUND(L904*K904,1)</f>
        <v>0</v>
      </c>
      <c r="O904" s="273"/>
      <c r="P904" s="273"/>
      <c r="Q904" s="273"/>
      <c r="R904" s="40"/>
      <c r="T904" s="171" t="s">
        <v>22</v>
      </c>
      <c r="U904" s="47" t="s">
        <v>50</v>
      </c>
      <c r="V904" s="39"/>
      <c r="W904" s="172">
        <f>V904*K904</f>
        <v>0</v>
      </c>
      <c r="X904" s="172">
        <v>0</v>
      </c>
      <c r="Y904" s="172">
        <f>X904*K904</f>
        <v>0</v>
      </c>
      <c r="Z904" s="172">
        <v>0</v>
      </c>
      <c r="AA904" s="173">
        <f>Z904*K904</f>
        <v>0</v>
      </c>
      <c r="AR904" s="21" t="s">
        <v>1308</v>
      </c>
      <c r="AT904" s="21" t="s">
        <v>272</v>
      </c>
      <c r="AU904" s="21" t="s">
        <v>108</v>
      </c>
      <c r="AY904" s="21" t="s">
        <v>271</v>
      </c>
      <c r="BE904" s="108">
        <f>IF(U904="základní",N904,0)</f>
        <v>0</v>
      </c>
      <c r="BF904" s="108">
        <f>IF(U904="snížená",N904,0)</f>
        <v>0</v>
      </c>
      <c r="BG904" s="108">
        <f>IF(U904="zákl. přenesená",N904,0)</f>
        <v>0</v>
      </c>
      <c r="BH904" s="108">
        <f>IF(U904="sníž. přenesená",N904,0)</f>
        <v>0</v>
      </c>
      <c r="BI904" s="108">
        <f>IF(U904="nulová",N904,0)</f>
        <v>0</v>
      </c>
      <c r="BJ904" s="21" t="s">
        <v>90</v>
      </c>
      <c r="BK904" s="108">
        <f>ROUND(L904*K904,1)</f>
        <v>0</v>
      </c>
      <c r="BL904" s="21" t="s">
        <v>1308</v>
      </c>
      <c r="BM904" s="21" t="s">
        <v>1631</v>
      </c>
    </row>
    <row r="905" spans="2:65" s="13" customFormat="1" ht="20.45" customHeight="1">
      <c r="B905" s="198"/>
      <c r="C905" s="199"/>
      <c r="D905" s="199"/>
      <c r="E905" s="200" t="s">
        <v>22</v>
      </c>
      <c r="F905" s="285" t="s">
        <v>1590</v>
      </c>
      <c r="G905" s="286"/>
      <c r="H905" s="286"/>
      <c r="I905" s="286"/>
      <c r="J905" s="199"/>
      <c r="K905" s="201" t="s">
        <v>22</v>
      </c>
      <c r="L905" s="199"/>
      <c r="M905" s="199"/>
      <c r="N905" s="199"/>
      <c r="O905" s="199"/>
      <c r="P905" s="199"/>
      <c r="Q905" s="199"/>
      <c r="R905" s="202"/>
      <c r="T905" s="203"/>
      <c r="U905" s="199"/>
      <c r="V905" s="199"/>
      <c r="W905" s="199"/>
      <c r="X905" s="199"/>
      <c r="Y905" s="199"/>
      <c r="Z905" s="199"/>
      <c r="AA905" s="204"/>
      <c r="AT905" s="205" t="s">
        <v>279</v>
      </c>
      <c r="AU905" s="205" t="s">
        <v>108</v>
      </c>
      <c r="AV905" s="13" t="s">
        <v>90</v>
      </c>
      <c r="AW905" s="13" t="s">
        <v>40</v>
      </c>
      <c r="AX905" s="13" t="s">
        <v>85</v>
      </c>
      <c r="AY905" s="205" t="s">
        <v>271</v>
      </c>
    </row>
    <row r="906" spans="2:65" s="13" customFormat="1" ht="28.9" customHeight="1">
      <c r="B906" s="198"/>
      <c r="C906" s="199"/>
      <c r="D906" s="199"/>
      <c r="E906" s="200" t="s">
        <v>22</v>
      </c>
      <c r="F906" s="279" t="s">
        <v>1632</v>
      </c>
      <c r="G906" s="280"/>
      <c r="H906" s="280"/>
      <c r="I906" s="280"/>
      <c r="J906" s="199"/>
      <c r="K906" s="201" t="s">
        <v>22</v>
      </c>
      <c r="L906" s="199"/>
      <c r="M906" s="199"/>
      <c r="N906" s="199"/>
      <c r="O906" s="199"/>
      <c r="P906" s="199"/>
      <c r="Q906" s="199"/>
      <c r="R906" s="202"/>
      <c r="T906" s="203"/>
      <c r="U906" s="199"/>
      <c r="V906" s="199"/>
      <c r="W906" s="199"/>
      <c r="X906" s="199"/>
      <c r="Y906" s="199"/>
      <c r="Z906" s="199"/>
      <c r="AA906" s="204"/>
      <c r="AT906" s="205" t="s">
        <v>279</v>
      </c>
      <c r="AU906" s="205" t="s">
        <v>108</v>
      </c>
      <c r="AV906" s="13" t="s">
        <v>90</v>
      </c>
      <c r="AW906" s="13" t="s">
        <v>40</v>
      </c>
      <c r="AX906" s="13" t="s">
        <v>85</v>
      </c>
      <c r="AY906" s="205" t="s">
        <v>271</v>
      </c>
    </row>
    <row r="907" spans="2:65" s="13" customFormat="1" ht="28.9" customHeight="1">
      <c r="B907" s="198"/>
      <c r="C907" s="199"/>
      <c r="D907" s="199"/>
      <c r="E907" s="200" t="s">
        <v>22</v>
      </c>
      <c r="F907" s="279" t="s">
        <v>1633</v>
      </c>
      <c r="G907" s="280"/>
      <c r="H907" s="280"/>
      <c r="I907" s="280"/>
      <c r="J907" s="199"/>
      <c r="K907" s="201" t="s">
        <v>22</v>
      </c>
      <c r="L907" s="199"/>
      <c r="M907" s="199"/>
      <c r="N907" s="199"/>
      <c r="O907" s="199"/>
      <c r="P907" s="199"/>
      <c r="Q907" s="199"/>
      <c r="R907" s="202"/>
      <c r="T907" s="203"/>
      <c r="U907" s="199"/>
      <c r="V907" s="199"/>
      <c r="W907" s="199"/>
      <c r="X907" s="199"/>
      <c r="Y907" s="199"/>
      <c r="Z907" s="199"/>
      <c r="AA907" s="204"/>
      <c r="AT907" s="205" t="s">
        <v>279</v>
      </c>
      <c r="AU907" s="205" t="s">
        <v>108</v>
      </c>
      <c r="AV907" s="13" t="s">
        <v>90</v>
      </c>
      <c r="AW907" s="13" t="s">
        <v>40</v>
      </c>
      <c r="AX907" s="13" t="s">
        <v>85</v>
      </c>
      <c r="AY907" s="205" t="s">
        <v>271</v>
      </c>
    </row>
    <row r="908" spans="2:65" s="13" customFormat="1" ht="28.9" customHeight="1">
      <c r="B908" s="198"/>
      <c r="C908" s="199"/>
      <c r="D908" s="199"/>
      <c r="E908" s="200" t="s">
        <v>22</v>
      </c>
      <c r="F908" s="279" t="s">
        <v>1634</v>
      </c>
      <c r="G908" s="280"/>
      <c r="H908" s="280"/>
      <c r="I908" s="280"/>
      <c r="J908" s="199"/>
      <c r="K908" s="201" t="s">
        <v>22</v>
      </c>
      <c r="L908" s="199"/>
      <c r="M908" s="199"/>
      <c r="N908" s="199"/>
      <c r="O908" s="199"/>
      <c r="P908" s="199"/>
      <c r="Q908" s="199"/>
      <c r="R908" s="202"/>
      <c r="T908" s="203"/>
      <c r="U908" s="199"/>
      <c r="V908" s="199"/>
      <c r="W908" s="199"/>
      <c r="X908" s="199"/>
      <c r="Y908" s="199"/>
      <c r="Z908" s="199"/>
      <c r="AA908" s="204"/>
      <c r="AT908" s="205" t="s">
        <v>279</v>
      </c>
      <c r="AU908" s="205" t="s">
        <v>108</v>
      </c>
      <c r="AV908" s="13" t="s">
        <v>90</v>
      </c>
      <c r="AW908" s="13" t="s">
        <v>40</v>
      </c>
      <c r="AX908" s="13" t="s">
        <v>85</v>
      </c>
      <c r="AY908" s="205" t="s">
        <v>271</v>
      </c>
    </row>
    <row r="909" spans="2:65" s="13" customFormat="1" ht="28.9" customHeight="1">
      <c r="B909" s="198"/>
      <c r="C909" s="199"/>
      <c r="D909" s="199"/>
      <c r="E909" s="200" t="s">
        <v>22</v>
      </c>
      <c r="F909" s="279" t="s">
        <v>1635</v>
      </c>
      <c r="G909" s="280"/>
      <c r="H909" s="280"/>
      <c r="I909" s="280"/>
      <c r="J909" s="199"/>
      <c r="K909" s="201" t="s">
        <v>22</v>
      </c>
      <c r="L909" s="199"/>
      <c r="M909" s="199"/>
      <c r="N909" s="199"/>
      <c r="O909" s="199"/>
      <c r="P909" s="199"/>
      <c r="Q909" s="199"/>
      <c r="R909" s="202"/>
      <c r="T909" s="203"/>
      <c r="U909" s="199"/>
      <c r="V909" s="199"/>
      <c r="W909" s="199"/>
      <c r="X909" s="199"/>
      <c r="Y909" s="199"/>
      <c r="Z909" s="199"/>
      <c r="AA909" s="204"/>
      <c r="AT909" s="205" t="s">
        <v>279</v>
      </c>
      <c r="AU909" s="205" t="s">
        <v>108</v>
      </c>
      <c r="AV909" s="13" t="s">
        <v>90</v>
      </c>
      <c r="AW909" s="13" t="s">
        <v>40</v>
      </c>
      <c r="AX909" s="13" t="s">
        <v>85</v>
      </c>
      <c r="AY909" s="205" t="s">
        <v>271</v>
      </c>
    </row>
    <row r="910" spans="2:65" s="13" customFormat="1" ht="28.9" customHeight="1">
      <c r="B910" s="198"/>
      <c r="C910" s="199"/>
      <c r="D910" s="199"/>
      <c r="E910" s="200" t="s">
        <v>22</v>
      </c>
      <c r="F910" s="279" t="s">
        <v>1636</v>
      </c>
      <c r="G910" s="280"/>
      <c r="H910" s="280"/>
      <c r="I910" s="280"/>
      <c r="J910" s="199"/>
      <c r="K910" s="201" t="s">
        <v>22</v>
      </c>
      <c r="L910" s="199"/>
      <c r="M910" s="199"/>
      <c r="N910" s="199"/>
      <c r="O910" s="199"/>
      <c r="P910" s="199"/>
      <c r="Q910" s="199"/>
      <c r="R910" s="202"/>
      <c r="T910" s="203"/>
      <c r="U910" s="199"/>
      <c r="V910" s="199"/>
      <c r="W910" s="199"/>
      <c r="X910" s="199"/>
      <c r="Y910" s="199"/>
      <c r="Z910" s="199"/>
      <c r="AA910" s="204"/>
      <c r="AT910" s="205" t="s">
        <v>279</v>
      </c>
      <c r="AU910" s="205" t="s">
        <v>108</v>
      </c>
      <c r="AV910" s="13" t="s">
        <v>90</v>
      </c>
      <c r="AW910" s="13" t="s">
        <v>40</v>
      </c>
      <c r="AX910" s="13" t="s">
        <v>85</v>
      </c>
      <c r="AY910" s="205" t="s">
        <v>271</v>
      </c>
    </row>
    <row r="911" spans="2:65" s="13" customFormat="1" ht="20.45" customHeight="1">
      <c r="B911" s="198"/>
      <c r="C911" s="199"/>
      <c r="D911" s="199"/>
      <c r="E911" s="200" t="s">
        <v>22</v>
      </c>
      <c r="F911" s="279" t="s">
        <v>1637</v>
      </c>
      <c r="G911" s="280"/>
      <c r="H911" s="280"/>
      <c r="I911" s="280"/>
      <c r="J911" s="199"/>
      <c r="K911" s="201" t="s">
        <v>22</v>
      </c>
      <c r="L911" s="199"/>
      <c r="M911" s="199"/>
      <c r="N911" s="199"/>
      <c r="O911" s="199"/>
      <c r="P911" s="199"/>
      <c r="Q911" s="199"/>
      <c r="R911" s="202"/>
      <c r="T911" s="203"/>
      <c r="U911" s="199"/>
      <c r="V911" s="199"/>
      <c r="W911" s="199"/>
      <c r="X911" s="199"/>
      <c r="Y911" s="199"/>
      <c r="Z911" s="199"/>
      <c r="AA911" s="204"/>
      <c r="AT911" s="205" t="s">
        <v>279</v>
      </c>
      <c r="AU911" s="205" t="s">
        <v>108</v>
      </c>
      <c r="AV911" s="13" t="s">
        <v>90</v>
      </c>
      <c r="AW911" s="13" t="s">
        <v>40</v>
      </c>
      <c r="AX911" s="13" t="s">
        <v>85</v>
      </c>
      <c r="AY911" s="205" t="s">
        <v>271</v>
      </c>
    </row>
    <row r="912" spans="2:65" s="10" customFormat="1" ht="20.45" customHeight="1">
      <c r="B912" s="174"/>
      <c r="C912" s="175"/>
      <c r="D912" s="175"/>
      <c r="E912" s="176" t="s">
        <v>22</v>
      </c>
      <c r="F912" s="281" t="s">
        <v>1574</v>
      </c>
      <c r="G912" s="282"/>
      <c r="H912" s="282"/>
      <c r="I912" s="282"/>
      <c r="J912" s="175"/>
      <c r="K912" s="177">
        <v>1</v>
      </c>
      <c r="L912" s="175"/>
      <c r="M912" s="175"/>
      <c r="N912" s="175"/>
      <c r="O912" s="175"/>
      <c r="P912" s="175"/>
      <c r="Q912" s="175"/>
      <c r="R912" s="178"/>
      <c r="T912" s="179"/>
      <c r="U912" s="175"/>
      <c r="V912" s="175"/>
      <c r="W912" s="175"/>
      <c r="X912" s="175"/>
      <c r="Y912" s="175"/>
      <c r="Z912" s="175"/>
      <c r="AA912" s="180"/>
      <c r="AT912" s="181" t="s">
        <v>279</v>
      </c>
      <c r="AU912" s="181" t="s">
        <v>108</v>
      </c>
      <c r="AV912" s="10" t="s">
        <v>108</v>
      </c>
      <c r="AW912" s="10" t="s">
        <v>40</v>
      </c>
      <c r="AX912" s="10" t="s">
        <v>90</v>
      </c>
      <c r="AY912" s="181" t="s">
        <v>271</v>
      </c>
    </row>
    <row r="913" spans="2:63" s="1" customFormat="1" ht="49.9" customHeight="1">
      <c r="B913" s="38"/>
      <c r="C913" s="39"/>
      <c r="D913" s="158" t="s">
        <v>1638</v>
      </c>
      <c r="E913" s="39"/>
      <c r="F913" s="39"/>
      <c r="G913" s="39"/>
      <c r="H913" s="39"/>
      <c r="I913" s="39"/>
      <c r="J913" s="39"/>
      <c r="K913" s="39"/>
      <c r="L913" s="39"/>
      <c r="M913" s="39"/>
      <c r="N913" s="266">
        <f t="shared" ref="N913:N918" si="75">BK913</f>
        <v>0</v>
      </c>
      <c r="O913" s="267"/>
      <c r="P913" s="267"/>
      <c r="Q913" s="267"/>
      <c r="R913" s="40"/>
      <c r="T913" s="142"/>
      <c r="U913" s="39"/>
      <c r="V913" s="39"/>
      <c r="W913" s="39"/>
      <c r="X913" s="39"/>
      <c r="Y913" s="39"/>
      <c r="Z913" s="39"/>
      <c r="AA913" s="81"/>
      <c r="AT913" s="21" t="s">
        <v>84</v>
      </c>
      <c r="AU913" s="21" t="s">
        <v>85</v>
      </c>
      <c r="AY913" s="21" t="s">
        <v>1639</v>
      </c>
      <c r="BK913" s="108">
        <f>SUM(BK914:BK918)</f>
        <v>0</v>
      </c>
    </row>
    <row r="914" spans="2:63" s="1" customFormat="1" ht="22.35" customHeight="1">
      <c r="B914" s="38"/>
      <c r="C914" s="210" t="s">
        <v>22</v>
      </c>
      <c r="D914" s="210" t="s">
        <v>272</v>
      </c>
      <c r="E914" s="211" t="s">
        <v>22</v>
      </c>
      <c r="F914" s="271" t="s">
        <v>22</v>
      </c>
      <c r="G914" s="271"/>
      <c r="H914" s="271"/>
      <c r="I914" s="271"/>
      <c r="J914" s="212" t="s">
        <v>22</v>
      </c>
      <c r="K914" s="213"/>
      <c r="L914" s="272"/>
      <c r="M914" s="273"/>
      <c r="N914" s="273">
        <f t="shared" si="75"/>
        <v>0</v>
      </c>
      <c r="O914" s="273"/>
      <c r="P914" s="273"/>
      <c r="Q914" s="273"/>
      <c r="R914" s="40"/>
      <c r="T914" s="171" t="s">
        <v>22</v>
      </c>
      <c r="U914" s="214" t="s">
        <v>50</v>
      </c>
      <c r="V914" s="39"/>
      <c r="W914" s="39"/>
      <c r="X914" s="39"/>
      <c r="Y914" s="39"/>
      <c r="Z914" s="39"/>
      <c r="AA914" s="81"/>
      <c r="AT914" s="21" t="s">
        <v>1639</v>
      </c>
      <c r="AU914" s="21" t="s">
        <v>90</v>
      </c>
      <c r="AY914" s="21" t="s">
        <v>1639</v>
      </c>
      <c r="BE914" s="108">
        <f>IF(U914="základní",N914,0)</f>
        <v>0</v>
      </c>
      <c r="BF914" s="108">
        <f>IF(U914="snížená",N914,0)</f>
        <v>0</v>
      </c>
      <c r="BG914" s="108">
        <f>IF(U914="zákl. přenesená",N914,0)</f>
        <v>0</v>
      </c>
      <c r="BH914" s="108">
        <f>IF(U914="sníž. přenesená",N914,0)</f>
        <v>0</v>
      </c>
      <c r="BI914" s="108">
        <f>IF(U914="nulová",N914,0)</f>
        <v>0</v>
      </c>
      <c r="BJ914" s="21" t="s">
        <v>90</v>
      </c>
      <c r="BK914" s="108">
        <f>L914*K914</f>
        <v>0</v>
      </c>
    </row>
    <row r="915" spans="2:63" s="1" customFormat="1" ht="22.35" customHeight="1">
      <c r="B915" s="38"/>
      <c r="C915" s="210" t="s">
        <v>22</v>
      </c>
      <c r="D915" s="210" t="s">
        <v>272</v>
      </c>
      <c r="E915" s="211" t="s">
        <v>22</v>
      </c>
      <c r="F915" s="271" t="s">
        <v>22</v>
      </c>
      <c r="G915" s="271"/>
      <c r="H915" s="271"/>
      <c r="I915" s="271"/>
      <c r="J915" s="212" t="s">
        <v>22</v>
      </c>
      <c r="K915" s="213"/>
      <c r="L915" s="272"/>
      <c r="M915" s="273"/>
      <c r="N915" s="273">
        <f t="shared" si="75"/>
        <v>0</v>
      </c>
      <c r="O915" s="273"/>
      <c r="P915" s="273"/>
      <c r="Q915" s="273"/>
      <c r="R915" s="40"/>
      <c r="T915" s="171" t="s">
        <v>22</v>
      </c>
      <c r="U915" s="214" t="s">
        <v>50</v>
      </c>
      <c r="V915" s="39"/>
      <c r="W915" s="39"/>
      <c r="X915" s="39"/>
      <c r="Y915" s="39"/>
      <c r="Z915" s="39"/>
      <c r="AA915" s="81"/>
      <c r="AT915" s="21" t="s">
        <v>1639</v>
      </c>
      <c r="AU915" s="21" t="s">
        <v>90</v>
      </c>
      <c r="AY915" s="21" t="s">
        <v>1639</v>
      </c>
      <c r="BE915" s="108">
        <f>IF(U915="základní",N915,0)</f>
        <v>0</v>
      </c>
      <c r="BF915" s="108">
        <f>IF(U915="snížená",N915,0)</f>
        <v>0</v>
      </c>
      <c r="BG915" s="108">
        <f>IF(U915="zákl. přenesená",N915,0)</f>
        <v>0</v>
      </c>
      <c r="BH915" s="108">
        <f>IF(U915="sníž. přenesená",N915,0)</f>
        <v>0</v>
      </c>
      <c r="BI915" s="108">
        <f>IF(U915="nulová",N915,0)</f>
        <v>0</v>
      </c>
      <c r="BJ915" s="21" t="s">
        <v>90</v>
      </c>
      <c r="BK915" s="108">
        <f>L915*K915</f>
        <v>0</v>
      </c>
    </row>
    <row r="916" spans="2:63" s="1" customFormat="1" ht="22.35" customHeight="1">
      <c r="B916" s="38"/>
      <c r="C916" s="210" t="s">
        <v>22</v>
      </c>
      <c r="D916" s="210" t="s">
        <v>272</v>
      </c>
      <c r="E916" s="211" t="s">
        <v>22</v>
      </c>
      <c r="F916" s="271" t="s">
        <v>22</v>
      </c>
      <c r="G916" s="271"/>
      <c r="H916" s="271"/>
      <c r="I916" s="271"/>
      <c r="J916" s="212" t="s">
        <v>22</v>
      </c>
      <c r="K916" s="213"/>
      <c r="L916" s="272"/>
      <c r="M916" s="273"/>
      <c r="N916" s="273">
        <f t="shared" si="75"/>
        <v>0</v>
      </c>
      <c r="O916" s="273"/>
      <c r="P916" s="273"/>
      <c r="Q916" s="273"/>
      <c r="R916" s="40"/>
      <c r="T916" s="171" t="s">
        <v>22</v>
      </c>
      <c r="U916" s="214" t="s">
        <v>50</v>
      </c>
      <c r="V916" s="39"/>
      <c r="W916" s="39"/>
      <c r="X916" s="39"/>
      <c r="Y916" s="39"/>
      <c r="Z916" s="39"/>
      <c r="AA916" s="81"/>
      <c r="AT916" s="21" t="s">
        <v>1639</v>
      </c>
      <c r="AU916" s="21" t="s">
        <v>90</v>
      </c>
      <c r="AY916" s="21" t="s">
        <v>1639</v>
      </c>
      <c r="BE916" s="108">
        <f>IF(U916="základní",N916,0)</f>
        <v>0</v>
      </c>
      <c r="BF916" s="108">
        <f>IF(U916="snížená",N916,0)</f>
        <v>0</v>
      </c>
      <c r="BG916" s="108">
        <f>IF(U916="zákl. přenesená",N916,0)</f>
        <v>0</v>
      </c>
      <c r="BH916" s="108">
        <f>IF(U916="sníž. přenesená",N916,0)</f>
        <v>0</v>
      </c>
      <c r="BI916" s="108">
        <f>IF(U916="nulová",N916,0)</f>
        <v>0</v>
      </c>
      <c r="BJ916" s="21" t="s">
        <v>90</v>
      </c>
      <c r="BK916" s="108">
        <f>L916*K916</f>
        <v>0</v>
      </c>
    </row>
    <row r="917" spans="2:63" s="1" customFormat="1" ht="22.35" customHeight="1">
      <c r="B917" s="38"/>
      <c r="C917" s="210" t="s">
        <v>22</v>
      </c>
      <c r="D917" s="210" t="s">
        <v>272</v>
      </c>
      <c r="E917" s="211" t="s">
        <v>22</v>
      </c>
      <c r="F917" s="271" t="s">
        <v>22</v>
      </c>
      <c r="G917" s="271"/>
      <c r="H917" s="271"/>
      <c r="I917" s="271"/>
      <c r="J917" s="212" t="s">
        <v>22</v>
      </c>
      <c r="K917" s="213"/>
      <c r="L917" s="272"/>
      <c r="M917" s="273"/>
      <c r="N917" s="273">
        <f t="shared" si="75"/>
        <v>0</v>
      </c>
      <c r="O917" s="273"/>
      <c r="P917" s="273"/>
      <c r="Q917" s="273"/>
      <c r="R917" s="40"/>
      <c r="T917" s="171" t="s">
        <v>22</v>
      </c>
      <c r="U917" s="214" t="s">
        <v>50</v>
      </c>
      <c r="V917" s="39"/>
      <c r="W917" s="39"/>
      <c r="X917" s="39"/>
      <c r="Y917" s="39"/>
      <c r="Z917" s="39"/>
      <c r="AA917" s="81"/>
      <c r="AT917" s="21" t="s">
        <v>1639</v>
      </c>
      <c r="AU917" s="21" t="s">
        <v>90</v>
      </c>
      <c r="AY917" s="21" t="s">
        <v>1639</v>
      </c>
      <c r="BE917" s="108">
        <f>IF(U917="základní",N917,0)</f>
        <v>0</v>
      </c>
      <c r="BF917" s="108">
        <f>IF(U917="snížená",N917,0)</f>
        <v>0</v>
      </c>
      <c r="BG917" s="108">
        <f>IF(U917="zákl. přenesená",N917,0)</f>
        <v>0</v>
      </c>
      <c r="BH917" s="108">
        <f>IF(U917="sníž. přenesená",N917,0)</f>
        <v>0</v>
      </c>
      <c r="BI917" s="108">
        <f>IF(U917="nulová",N917,0)</f>
        <v>0</v>
      </c>
      <c r="BJ917" s="21" t="s">
        <v>90</v>
      </c>
      <c r="BK917" s="108">
        <f>L917*K917</f>
        <v>0</v>
      </c>
    </row>
    <row r="918" spans="2:63" s="1" customFormat="1" ht="22.35" customHeight="1">
      <c r="B918" s="38"/>
      <c r="C918" s="210" t="s">
        <v>22</v>
      </c>
      <c r="D918" s="210" t="s">
        <v>272</v>
      </c>
      <c r="E918" s="211" t="s">
        <v>22</v>
      </c>
      <c r="F918" s="271" t="s">
        <v>22</v>
      </c>
      <c r="G918" s="271"/>
      <c r="H918" s="271"/>
      <c r="I918" s="271"/>
      <c r="J918" s="212" t="s">
        <v>22</v>
      </c>
      <c r="K918" s="213"/>
      <c r="L918" s="272"/>
      <c r="M918" s="273"/>
      <c r="N918" s="273">
        <f t="shared" si="75"/>
        <v>0</v>
      </c>
      <c r="O918" s="273"/>
      <c r="P918" s="273"/>
      <c r="Q918" s="273"/>
      <c r="R918" s="40"/>
      <c r="T918" s="171" t="s">
        <v>22</v>
      </c>
      <c r="U918" s="214" t="s">
        <v>50</v>
      </c>
      <c r="V918" s="59"/>
      <c r="W918" s="59"/>
      <c r="X918" s="59"/>
      <c r="Y918" s="59"/>
      <c r="Z918" s="59"/>
      <c r="AA918" s="61"/>
      <c r="AT918" s="21" t="s">
        <v>1639</v>
      </c>
      <c r="AU918" s="21" t="s">
        <v>90</v>
      </c>
      <c r="AY918" s="21" t="s">
        <v>1639</v>
      </c>
      <c r="BE918" s="108">
        <f>IF(U918="základní",N918,0)</f>
        <v>0</v>
      </c>
      <c r="BF918" s="108">
        <f>IF(U918="snížená",N918,0)</f>
        <v>0</v>
      </c>
      <c r="BG918" s="108">
        <f>IF(U918="zákl. přenesená",N918,0)</f>
        <v>0</v>
      </c>
      <c r="BH918" s="108">
        <f>IF(U918="sníž. přenesená",N918,0)</f>
        <v>0</v>
      </c>
      <c r="BI918" s="108">
        <f>IF(U918="nulová",N918,0)</f>
        <v>0</v>
      </c>
      <c r="BJ918" s="21" t="s">
        <v>90</v>
      </c>
      <c r="BK918" s="108">
        <f>L918*K918</f>
        <v>0</v>
      </c>
    </row>
    <row r="919" spans="2:63" s="1" customFormat="1" ht="6.95" customHeight="1">
      <c r="B919" s="62"/>
      <c r="C919" s="63"/>
      <c r="D919" s="63"/>
      <c r="E919" s="63"/>
      <c r="F919" s="63"/>
      <c r="G919" s="63"/>
      <c r="H919" s="63"/>
      <c r="I919" s="63"/>
      <c r="J919" s="63"/>
      <c r="K919" s="63"/>
      <c r="L919" s="63"/>
      <c r="M919" s="63"/>
      <c r="N919" s="63"/>
      <c r="O919" s="63"/>
      <c r="P919" s="63"/>
      <c r="Q919" s="63"/>
      <c r="R919" s="64"/>
    </row>
  </sheetData>
  <sheetProtection password="CC35" sheet="1" objects="1" scenarios="1" formatCells="0" formatColumns="0" formatRows="0" sort="0" autoFilter="0"/>
  <mergeCells count="1369">
    <mergeCell ref="C2:Q2"/>
    <mergeCell ref="C4:Q4"/>
    <mergeCell ref="F6:P6"/>
    <mergeCell ref="O8:P8"/>
    <mergeCell ref="O10:P10"/>
    <mergeCell ref="O11:P11"/>
    <mergeCell ref="O13:P13"/>
    <mergeCell ref="E14:L14"/>
    <mergeCell ref="O14:P14"/>
    <mergeCell ref="O16:P16"/>
    <mergeCell ref="O17:P17"/>
    <mergeCell ref="O19:P19"/>
    <mergeCell ref="O20:P20"/>
    <mergeCell ref="E23:L23"/>
    <mergeCell ref="M26:P26"/>
    <mergeCell ref="M27:P27"/>
    <mergeCell ref="M29:P29"/>
    <mergeCell ref="H31:J31"/>
    <mergeCell ref="M31:P31"/>
    <mergeCell ref="H32:J32"/>
    <mergeCell ref="M32:P32"/>
    <mergeCell ref="H33:J33"/>
    <mergeCell ref="M33:P33"/>
    <mergeCell ref="H34:J34"/>
    <mergeCell ref="M34:P34"/>
    <mergeCell ref="H35:J35"/>
    <mergeCell ref="M35:P35"/>
    <mergeCell ref="L37:P37"/>
    <mergeCell ref="C76:Q76"/>
    <mergeCell ref="F78:P78"/>
    <mergeCell ref="M80:P80"/>
    <mergeCell ref="M82:Q82"/>
    <mergeCell ref="M83:Q83"/>
    <mergeCell ref="C85:G85"/>
    <mergeCell ref="N85:Q85"/>
    <mergeCell ref="N87:Q87"/>
    <mergeCell ref="N88:Q88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N98:Q98"/>
    <mergeCell ref="N99:Q99"/>
    <mergeCell ref="N100:Q100"/>
    <mergeCell ref="N101:Q101"/>
    <mergeCell ref="N102:Q102"/>
    <mergeCell ref="N103:Q103"/>
    <mergeCell ref="N104:Q104"/>
    <mergeCell ref="N105:Q105"/>
    <mergeCell ref="N106:Q106"/>
    <mergeCell ref="N107:Q107"/>
    <mergeCell ref="N108:Q108"/>
    <mergeCell ref="N109:Q109"/>
    <mergeCell ref="N110:Q110"/>
    <mergeCell ref="N111:Q111"/>
    <mergeCell ref="N112:Q112"/>
    <mergeCell ref="N113:Q113"/>
    <mergeCell ref="N114:Q114"/>
    <mergeCell ref="N115:Q115"/>
    <mergeCell ref="N116:Q116"/>
    <mergeCell ref="N117:Q117"/>
    <mergeCell ref="N118:Q118"/>
    <mergeCell ref="N119:Q119"/>
    <mergeCell ref="N120:Q120"/>
    <mergeCell ref="N121:Q121"/>
    <mergeCell ref="N122:Q122"/>
    <mergeCell ref="N123:Q123"/>
    <mergeCell ref="N124:Q124"/>
    <mergeCell ref="N126:Q126"/>
    <mergeCell ref="D127:H127"/>
    <mergeCell ref="N127:Q127"/>
    <mergeCell ref="D128:H128"/>
    <mergeCell ref="N128:Q128"/>
    <mergeCell ref="D129:H129"/>
    <mergeCell ref="N129:Q129"/>
    <mergeCell ref="D130:H130"/>
    <mergeCell ref="N130:Q130"/>
    <mergeCell ref="D131:H131"/>
    <mergeCell ref="N131:Q131"/>
    <mergeCell ref="N132:Q132"/>
    <mergeCell ref="L134:Q134"/>
    <mergeCell ref="C140:Q140"/>
    <mergeCell ref="F142:P142"/>
    <mergeCell ref="M144:P144"/>
    <mergeCell ref="M146:Q146"/>
    <mergeCell ref="M147:Q147"/>
    <mergeCell ref="F149:I149"/>
    <mergeCell ref="L149:M149"/>
    <mergeCell ref="N149:Q149"/>
    <mergeCell ref="F153:I153"/>
    <mergeCell ref="L153:M153"/>
    <mergeCell ref="N153:Q153"/>
    <mergeCell ref="F154:I154"/>
    <mergeCell ref="F155:I155"/>
    <mergeCell ref="F156:I156"/>
    <mergeCell ref="F157:I157"/>
    <mergeCell ref="F158:I158"/>
    <mergeCell ref="L158:M158"/>
    <mergeCell ref="N158:Q158"/>
    <mergeCell ref="F159:I159"/>
    <mergeCell ref="F160:I160"/>
    <mergeCell ref="F161:I161"/>
    <mergeCell ref="F162:I162"/>
    <mergeCell ref="F163:I163"/>
    <mergeCell ref="L163:M163"/>
    <mergeCell ref="N163:Q163"/>
    <mergeCell ref="F164:I164"/>
    <mergeCell ref="F165:I165"/>
    <mergeCell ref="L165:M165"/>
    <mergeCell ref="N165:Q165"/>
    <mergeCell ref="F166:I166"/>
    <mergeCell ref="F167:I167"/>
    <mergeCell ref="F168:I168"/>
    <mergeCell ref="F169:I169"/>
    <mergeCell ref="L169:M169"/>
    <mergeCell ref="N169:Q169"/>
    <mergeCell ref="F170:I170"/>
    <mergeCell ref="F171:I171"/>
    <mergeCell ref="F172:I172"/>
    <mergeCell ref="L172:M172"/>
    <mergeCell ref="N172:Q172"/>
    <mergeCell ref="F173:I173"/>
    <mergeCell ref="F174:I174"/>
    <mergeCell ref="L174:M174"/>
    <mergeCell ref="N174:Q174"/>
    <mergeCell ref="F175:I175"/>
    <mergeCell ref="F176:I176"/>
    <mergeCell ref="F177:I177"/>
    <mergeCell ref="F178:I178"/>
    <mergeCell ref="F179:I179"/>
    <mergeCell ref="F180:I180"/>
    <mergeCell ref="F181:I181"/>
    <mergeCell ref="F182:I182"/>
    <mergeCell ref="L182:M182"/>
    <mergeCell ref="N182:Q182"/>
    <mergeCell ref="F183:I183"/>
    <mergeCell ref="F184:I184"/>
    <mergeCell ref="L184:M184"/>
    <mergeCell ref="N184:Q184"/>
    <mergeCell ref="F185:I185"/>
    <mergeCell ref="F186:I186"/>
    <mergeCell ref="L186:M186"/>
    <mergeCell ref="N186:Q186"/>
    <mergeCell ref="F187:I187"/>
    <mergeCell ref="F188:I188"/>
    <mergeCell ref="F189:I189"/>
    <mergeCell ref="F190:I190"/>
    <mergeCell ref="L190:M190"/>
    <mergeCell ref="N190:Q190"/>
    <mergeCell ref="F191:I191"/>
    <mergeCell ref="F192:I192"/>
    <mergeCell ref="L192:M192"/>
    <mergeCell ref="N192:Q192"/>
    <mergeCell ref="F193:I193"/>
    <mergeCell ref="F194:I194"/>
    <mergeCell ref="L194:M194"/>
    <mergeCell ref="N194:Q194"/>
    <mergeCell ref="F195:I195"/>
    <mergeCell ref="F196:I196"/>
    <mergeCell ref="L196:M196"/>
    <mergeCell ref="N196:Q196"/>
    <mergeCell ref="F197:I197"/>
    <mergeCell ref="F198:I198"/>
    <mergeCell ref="L198:M198"/>
    <mergeCell ref="N198:Q198"/>
    <mergeCell ref="F199:I199"/>
    <mergeCell ref="F200:I200"/>
    <mergeCell ref="F203:I203"/>
    <mergeCell ref="L203:M203"/>
    <mergeCell ref="N203:Q203"/>
    <mergeCell ref="F204:I204"/>
    <mergeCell ref="F205:I205"/>
    <mergeCell ref="L205:M205"/>
    <mergeCell ref="N205:Q205"/>
    <mergeCell ref="F206:I206"/>
    <mergeCell ref="F207:I207"/>
    <mergeCell ref="F208:I208"/>
    <mergeCell ref="L208:M208"/>
    <mergeCell ref="N208:Q208"/>
    <mergeCell ref="F209:I209"/>
    <mergeCell ref="F211:I211"/>
    <mergeCell ref="L211:M211"/>
    <mergeCell ref="N211:Q211"/>
    <mergeCell ref="F212:I212"/>
    <mergeCell ref="L212:M212"/>
    <mergeCell ref="N212:Q212"/>
    <mergeCell ref="F213:I213"/>
    <mergeCell ref="L213:M213"/>
    <mergeCell ref="N213:Q213"/>
    <mergeCell ref="F214:I214"/>
    <mergeCell ref="L214:M214"/>
    <mergeCell ref="N214:Q214"/>
    <mergeCell ref="F215:I215"/>
    <mergeCell ref="L215:M215"/>
    <mergeCell ref="N215:Q215"/>
    <mergeCell ref="F217:I217"/>
    <mergeCell ref="L217:M217"/>
    <mergeCell ref="N217:Q217"/>
    <mergeCell ref="F218:I218"/>
    <mergeCell ref="L218:M218"/>
    <mergeCell ref="N218:Q218"/>
    <mergeCell ref="F219:I219"/>
    <mergeCell ref="L219:M219"/>
    <mergeCell ref="N219:Q219"/>
    <mergeCell ref="F220:I220"/>
    <mergeCell ref="L220:M220"/>
    <mergeCell ref="N220:Q220"/>
    <mergeCell ref="F221:I221"/>
    <mergeCell ref="L221:M221"/>
    <mergeCell ref="N221:Q221"/>
    <mergeCell ref="F222:I222"/>
    <mergeCell ref="L222:M222"/>
    <mergeCell ref="N222:Q222"/>
    <mergeCell ref="F223:I223"/>
    <mergeCell ref="L223:M223"/>
    <mergeCell ref="N223:Q223"/>
    <mergeCell ref="F224:I224"/>
    <mergeCell ref="L224:M224"/>
    <mergeCell ref="N224:Q224"/>
    <mergeCell ref="F225:I225"/>
    <mergeCell ref="L225:M225"/>
    <mergeCell ref="N225:Q225"/>
    <mergeCell ref="F226:I226"/>
    <mergeCell ref="L226:M226"/>
    <mergeCell ref="N226:Q226"/>
    <mergeCell ref="F227:I227"/>
    <mergeCell ref="L227:M227"/>
    <mergeCell ref="N227:Q227"/>
    <mergeCell ref="F228:I228"/>
    <mergeCell ref="L228:M228"/>
    <mergeCell ref="N228:Q228"/>
    <mergeCell ref="F229:I229"/>
    <mergeCell ref="F230:I230"/>
    <mergeCell ref="L230:M230"/>
    <mergeCell ref="N230:Q230"/>
    <mergeCell ref="F231:I231"/>
    <mergeCell ref="L231:M231"/>
    <mergeCell ref="N231:Q231"/>
    <mergeCell ref="F232:I232"/>
    <mergeCell ref="L232:M232"/>
    <mergeCell ref="N232:Q232"/>
    <mergeCell ref="F233:I233"/>
    <mergeCell ref="L233:M233"/>
    <mergeCell ref="N233:Q233"/>
    <mergeCell ref="F234:I234"/>
    <mergeCell ref="L234:M234"/>
    <mergeCell ref="N234:Q234"/>
    <mergeCell ref="F235:I235"/>
    <mergeCell ref="L235:M235"/>
    <mergeCell ref="N235:Q235"/>
    <mergeCell ref="F236:I236"/>
    <mergeCell ref="F237:I237"/>
    <mergeCell ref="F238:I238"/>
    <mergeCell ref="F239:I239"/>
    <mergeCell ref="F240:I240"/>
    <mergeCell ref="L240:M240"/>
    <mergeCell ref="N240:Q240"/>
    <mergeCell ref="F241:I241"/>
    <mergeCell ref="L241:M241"/>
    <mergeCell ref="N241:Q241"/>
    <mergeCell ref="F243:I243"/>
    <mergeCell ref="L243:M243"/>
    <mergeCell ref="N243:Q243"/>
    <mergeCell ref="F244:I244"/>
    <mergeCell ref="L244:M244"/>
    <mergeCell ref="N244:Q244"/>
    <mergeCell ref="F245:I245"/>
    <mergeCell ref="L245:M245"/>
    <mergeCell ref="N245:Q245"/>
    <mergeCell ref="F246:I246"/>
    <mergeCell ref="L246:M246"/>
    <mergeCell ref="N246:Q246"/>
    <mergeCell ref="F247:I247"/>
    <mergeCell ref="L247:M247"/>
    <mergeCell ref="N247:Q247"/>
    <mergeCell ref="F248:I248"/>
    <mergeCell ref="L248:M248"/>
    <mergeCell ref="N248:Q248"/>
    <mergeCell ref="F249:I249"/>
    <mergeCell ref="L249:M249"/>
    <mergeCell ref="N249:Q249"/>
    <mergeCell ref="F250:I250"/>
    <mergeCell ref="L250:M250"/>
    <mergeCell ref="N250:Q250"/>
    <mergeCell ref="F251:I251"/>
    <mergeCell ref="L251:M251"/>
    <mergeCell ref="N251:Q251"/>
    <mergeCell ref="F252:I252"/>
    <mergeCell ref="F253:I253"/>
    <mergeCell ref="F254:I254"/>
    <mergeCell ref="F255:I255"/>
    <mergeCell ref="F256:I256"/>
    <mergeCell ref="L256:M256"/>
    <mergeCell ref="N256:Q256"/>
    <mergeCell ref="F257:I257"/>
    <mergeCell ref="L257:M257"/>
    <mergeCell ref="N257:Q257"/>
    <mergeCell ref="F258:I258"/>
    <mergeCell ref="L258:M258"/>
    <mergeCell ref="N258:Q258"/>
    <mergeCell ref="F259:I259"/>
    <mergeCell ref="L259:M259"/>
    <mergeCell ref="N259:Q259"/>
    <mergeCell ref="F260:I260"/>
    <mergeCell ref="L260:M260"/>
    <mergeCell ref="N260:Q260"/>
    <mergeCell ref="F262:I262"/>
    <mergeCell ref="L262:M262"/>
    <mergeCell ref="N262:Q262"/>
    <mergeCell ref="F263:I263"/>
    <mergeCell ref="L263:M263"/>
    <mergeCell ref="N263:Q263"/>
    <mergeCell ref="F264:I264"/>
    <mergeCell ref="L264:M264"/>
    <mergeCell ref="N264:Q264"/>
    <mergeCell ref="F265:I265"/>
    <mergeCell ref="L265:M265"/>
    <mergeCell ref="N265:Q265"/>
    <mergeCell ref="F266:I266"/>
    <mergeCell ref="L266:M266"/>
    <mergeCell ref="N266:Q266"/>
    <mergeCell ref="F267:I267"/>
    <mergeCell ref="L267:M267"/>
    <mergeCell ref="N267:Q267"/>
    <mergeCell ref="F268:I268"/>
    <mergeCell ref="L268:M268"/>
    <mergeCell ref="N268:Q268"/>
    <mergeCell ref="F269:I269"/>
    <mergeCell ref="L269:M269"/>
    <mergeCell ref="N269:Q269"/>
    <mergeCell ref="F271:I271"/>
    <mergeCell ref="L271:M271"/>
    <mergeCell ref="N271:Q271"/>
    <mergeCell ref="F272:I272"/>
    <mergeCell ref="L272:M272"/>
    <mergeCell ref="N272:Q272"/>
    <mergeCell ref="F273:I273"/>
    <mergeCell ref="L273:M273"/>
    <mergeCell ref="N273:Q273"/>
    <mergeCell ref="F274:I274"/>
    <mergeCell ref="L274:M274"/>
    <mergeCell ref="N274:Q274"/>
    <mergeCell ref="F275:I275"/>
    <mergeCell ref="L275:M275"/>
    <mergeCell ref="N275:Q275"/>
    <mergeCell ref="F276:I276"/>
    <mergeCell ref="L276:M276"/>
    <mergeCell ref="N276:Q276"/>
    <mergeCell ref="F277:I277"/>
    <mergeCell ref="L277:M277"/>
    <mergeCell ref="N277:Q277"/>
    <mergeCell ref="F278:I278"/>
    <mergeCell ref="L278:M278"/>
    <mergeCell ref="N278:Q278"/>
    <mergeCell ref="F279:I279"/>
    <mergeCell ref="L279:M279"/>
    <mergeCell ref="N279:Q279"/>
    <mergeCell ref="F280:I280"/>
    <mergeCell ref="L280:M280"/>
    <mergeCell ref="N280:Q280"/>
    <mergeCell ref="F281:I281"/>
    <mergeCell ref="L281:M281"/>
    <mergeCell ref="N281:Q281"/>
    <mergeCell ref="F282:I282"/>
    <mergeCell ref="L282:M282"/>
    <mergeCell ref="N282:Q282"/>
    <mergeCell ref="F283:I283"/>
    <mergeCell ref="L283:M283"/>
    <mergeCell ref="N283:Q283"/>
    <mergeCell ref="F284:I284"/>
    <mergeCell ref="L284:M284"/>
    <mergeCell ref="N284:Q284"/>
    <mergeCell ref="F285:I285"/>
    <mergeCell ref="L285:M285"/>
    <mergeCell ref="N285:Q285"/>
    <mergeCell ref="F286:I286"/>
    <mergeCell ref="L286:M286"/>
    <mergeCell ref="N286:Q286"/>
    <mergeCell ref="F287:I287"/>
    <mergeCell ref="L287:M287"/>
    <mergeCell ref="N287:Q287"/>
    <mergeCell ref="F288:I288"/>
    <mergeCell ref="F289:I289"/>
    <mergeCell ref="F290:I290"/>
    <mergeCell ref="F291:I291"/>
    <mergeCell ref="F292:I292"/>
    <mergeCell ref="F293:I293"/>
    <mergeCell ref="L293:M293"/>
    <mergeCell ref="N293:Q293"/>
    <mergeCell ref="F294:I294"/>
    <mergeCell ref="L294:M294"/>
    <mergeCell ref="N294:Q294"/>
    <mergeCell ref="F296:I296"/>
    <mergeCell ref="L296:M296"/>
    <mergeCell ref="N296:Q296"/>
    <mergeCell ref="F297:I297"/>
    <mergeCell ref="F298:I298"/>
    <mergeCell ref="L298:M298"/>
    <mergeCell ref="N298:Q298"/>
    <mergeCell ref="F299:I299"/>
    <mergeCell ref="F300:I300"/>
    <mergeCell ref="L300:M300"/>
    <mergeCell ref="N300:Q300"/>
    <mergeCell ref="F301:I301"/>
    <mergeCell ref="F302:I302"/>
    <mergeCell ref="L302:M302"/>
    <mergeCell ref="N302:Q302"/>
    <mergeCell ref="F303:I303"/>
    <mergeCell ref="F304:I304"/>
    <mergeCell ref="F305:I305"/>
    <mergeCell ref="F306:I306"/>
    <mergeCell ref="L306:M306"/>
    <mergeCell ref="N306:Q306"/>
    <mergeCell ref="F307:I307"/>
    <mergeCell ref="F308:I308"/>
    <mergeCell ref="F309:I309"/>
    <mergeCell ref="F310:I310"/>
    <mergeCell ref="F311:I311"/>
    <mergeCell ref="F312:I312"/>
    <mergeCell ref="L312:M312"/>
    <mergeCell ref="N312:Q312"/>
    <mergeCell ref="F313:I313"/>
    <mergeCell ref="F314:I314"/>
    <mergeCell ref="L314:M314"/>
    <mergeCell ref="N314:Q314"/>
    <mergeCell ref="F315:I315"/>
    <mergeCell ref="F316:I316"/>
    <mergeCell ref="L316:M316"/>
    <mergeCell ref="N316:Q316"/>
    <mergeCell ref="F317:I317"/>
    <mergeCell ref="F319:I319"/>
    <mergeCell ref="L319:M319"/>
    <mergeCell ref="N319:Q319"/>
    <mergeCell ref="F320:I320"/>
    <mergeCell ref="F321:I321"/>
    <mergeCell ref="F322:I322"/>
    <mergeCell ref="F323:I323"/>
    <mergeCell ref="F324:I324"/>
    <mergeCell ref="F325:I325"/>
    <mergeCell ref="F326:I326"/>
    <mergeCell ref="F328:I328"/>
    <mergeCell ref="L328:M328"/>
    <mergeCell ref="N328:Q328"/>
    <mergeCell ref="F329:I329"/>
    <mergeCell ref="F330:I330"/>
    <mergeCell ref="F331:I331"/>
    <mergeCell ref="F332:I332"/>
    <mergeCell ref="F333:I333"/>
    <mergeCell ref="F335:I335"/>
    <mergeCell ref="L335:M335"/>
    <mergeCell ref="N335:Q335"/>
    <mergeCell ref="F336:I336"/>
    <mergeCell ref="F337:I337"/>
    <mergeCell ref="F338:I338"/>
    <mergeCell ref="F339:I339"/>
    <mergeCell ref="L339:M339"/>
    <mergeCell ref="N339:Q339"/>
    <mergeCell ref="F340:I340"/>
    <mergeCell ref="F341:I341"/>
    <mergeCell ref="F342:I342"/>
    <mergeCell ref="F343:I343"/>
    <mergeCell ref="F344:I344"/>
    <mergeCell ref="F345:I345"/>
    <mergeCell ref="F346:I346"/>
    <mergeCell ref="F347:I347"/>
    <mergeCell ref="F348:I348"/>
    <mergeCell ref="F349:I349"/>
    <mergeCell ref="F350:I350"/>
    <mergeCell ref="L350:M350"/>
    <mergeCell ref="N350:Q350"/>
    <mergeCell ref="F351:I351"/>
    <mergeCell ref="F352:I352"/>
    <mergeCell ref="F353:I353"/>
    <mergeCell ref="L353:M353"/>
    <mergeCell ref="N353:Q353"/>
    <mergeCell ref="F354:I354"/>
    <mergeCell ref="F355:I355"/>
    <mergeCell ref="L355:M355"/>
    <mergeCell ref="N355:Q355"/>
    <mergeCell ref="F356:I356"/>
    <mergeCell ref="F357:I357"/>
    <mergeCell ref="F358:I358"/>
    <mergeCell ref="L358:M358"/>
    <mergeCell ref="N358:Q358"/>
    <mergeCell ref="F359:I359"/>
    <mergeCell ref="F360:I360"/>
    <mergeCell ref="L360:M360"/>
    <mergeCell ref="N360:Q360"/>
    <mergeCell ref="F361:I361"/>
    <mergeCell ref="F362:I362"/>
    <mergeCell ref="F363:I363"/>
    <mergeCell ref="L363:M363"/>
    <mergeCell ref="N363:Q363"/>
    <mergeCell ref="F364:I364"/>
    <mergeCell ref="F365:I365"/>
    <mergeCell ref="F366:I366"/>
    <mergeCell ref="L366:M366"/>
    <mergeCell ref="N366:Q366"/>
    <mergeCell ref="F367:I367"/>
    <mergeCell ref="F369:I369"/>
    <mergeCell ref="L369:M369"/>
    <mergeCell ref="N369:Q369"/>
    <mergeCell ref="F370:I370"/>
    <mergeCell ref="F371:I371"/>
    <mergeCell ref="F372:I372"/>
    <mergeCell ref="F373:I373"/>
    <mergeCell ref="F374:I374"/>
    <mergeCell ref="F375:I375"/>
    <mergeCell ref="L375:M375"/>
    <mergeCell ref="N375:Q375"/>
    <mergeCell ref="F376:I376"/>
    <mergeCell ref="F377:I377"/>
    <mergeCell ref="F378:I378"/>
    <mergeCell ref="F379:I379"/>
    <mergeCell ref="F380:I380"/>
    <mergeCell ref="F381:I381"/>
    <mergeCell ref="F382:I382"/>
    <mergeCell ref="L382:M382"/>
    <mergeCell ref="N382:Q382"/>
    <mergeCell ref="F383:I383"/>
    <mergeCell ref="F384:I384"/>
    <mergeCell ref="L384:M384"/>
    <mergeCell ref="N384:Q384"/>
    <mergeCell ref="F385:I385"/>
    <mergeCell ref="F386:I386"/>
    <mergeCell ref="F387:I387"/>
    <mergeCell ref="F388:I388"/>
    <mergeCell ref="F389:I389"/>
    <mergeCell ref="F390:I390"/>
    <mergeCell ref="F391:I391"/>
    <mergeCell ref="F392:I392"/>
    <mergeCell ref="F393:I393"/>
    <mergeCell ref="F394:I394"/>
    <mergeCell ref="F395:I395"/>
    <mergeCell ref="F396:I396"/>
    <mergeCell ref="F397:I397"/>
    <mergeCell ref="F398:I398"/>
    <mergeCell ref="F399:I399"/>
    <mergeCell ref="F400:I400"/>
    <mergeCell ref="F401:I401"/>
    <mergeCell ref="F402:I402"/>
    <mergeCell ref="L402:M402"/>
    <mergeCell ref="N402:Q402"/>
    <mergeCell ref="F403:I403"/>
    <mergeCell ref="F404:I404"/>
    <mergeCell ref="L404:M404"/>
    <mergeCell ref="N404:Q404"/>
    <mergeCell ref="F405:I405"/>
    <mergeCell ref="F406:I406"/>
    <mergeCell ref="F407:I407"/>
    <mergeCell ref="F408:I408"/>
    <mergeCell ref="L408:M408"/>
    <mergeCell ref="N408:Q408"/>
    <mergeCell ref="F409:I409"/>
    <mergeCell ref="F410:I410"/>
    <mergeCell ref="F411:I411"/>
    <mergeCell ref="F412:I412"/>
    <mergeCell ref="L412:M412"/>
    <mergeCell ref="N412:Q412"/>
    <mergeCell ref="F413:I413"/>
    <mergeCell ref="F414:I414"/>
    <mergeCell ref="F415:I415"/>
    <mergeCell ref="F416:I416"/>
    <mergeCell ref="L416:M416"/>
    <mergeCell ref="N416:Q416"/>
    <mergeCell ref="F417:I417"/>
    <mergeCell ref="F418:I418"/>
    <mergeCell ref="F419:I419"/>
    <mergeCell ref="F420:I420"/>
    <mergeCell ref="F421:I421"/>
    <mergeCell ref="F422:I422"/>
    <mergeCell ref="F423:I423"/>
    <mergeCell ref="F424:I424"/>
    <mergeCell ref="F425:I425"/>
    <mergeCell ref="F426:I426"/>
    <mergeCell ref="F427:I427"/>
    <mergeCell ref="F428:I428"/>
    <mergeCell ref="L428:M428"/>
    <mergeCell ref="N428:Q428"/>
    <mergeCell ref="F429:I429"/>
    <mergeCell ref="F430:I430"/>
    <mergeCell ref="F431:I431"/>
    <mergeCell ref="L431:M431"/>
    <mergeCell ref="N431:Q431"/>
    <mergeCell ref="F432:I432"/>
    <mergeCell ref="F433:I433"/>
    <mergeCell ref="F434:I434"/>
    <mergeCell ref="F435:I435"/>
    <mergeCell ref="L435:M435"/>
    <mergeCell ref="N435:Q435"/>
    <mergeCell ref="F436:I436"/>
    <mergeCell ref="F437:I437"/>
    <mergeCell ref="F438:I438"/>
    <mergeCell ref="F439:I439"/>
    <mergeCell ref="F440:I440"/>
    <mergeCell ref="L440:M440"/>
    <mergeCell ref="N440:Q440"/>
    <mergeCell ref="F441:I441"/>
    <mergeCell ref="F442:I442"/>
    <mergeCell ref="F443:I443"/>
    <mergeCell ref="F444:I444"/>
    <mergeCell ref="F445:I445"/>
    <mergeCell ref="F446:I446"/>
    <mergeCell ref="L446:M446"/>
    <mergeCell ref="N446:Q446"/>
    <mergeCell ref="F447:I447"/>
    <mergeCell ref="F448:I448"/>
    <mergeCell ref="F449:I449"/>
    <mergeCell ref="L449:M449"/>
    <mergeCell ref="N449:Q449"/>
    <mergeCell ref="F450:I450"/>
    <mergeCell ref="F451:I451"/>
    <mergeCell ref="F452:I452"/>
    <mergeCell ref="L452:M452"/>
    <mergeCell ref="N452:Q452"/>
    <mergeCell ref="F453:I453"/>
    <mergeCell ref="F454:I454"/>
    <mergeCell ref="L454:M454"/>
    <mergeCell ref="N454:Q454"/>
    <mergeCell ref="F455:I455"/>
    <mergeCell ref="F456:I456"/>
    <mergeCell ref="F458:I458"/>
    <mergeCell ref="L458:M458"/>
    <mergeCell ref="N458:Q458"/>
    <mergeCell ref="F459:I459"/>
    <mergeCell ref="F460:I460"/>
    <mergeCell ref="L460:M460"/>
    <mergeCell ref="N460:Q460"/>
    <mergeCell ref="F461:I461"/>
    <mergeCell ref="L461:M461"/>
    <mergeCell ref="N461:Q461"/>
    <mergeCell ref="F462:I462"/>
    <mergeCell ref="L462:M462"/>
    <mergeCell ref="N462:Q462"/>
    <mergeCell ref="F463:I463"/>
    <mergeCell ref="L463:M463"/>
    <mergeCell ref="N463:Q463"/>
    <mergeCell ref="F464:I464"/>
    <mergeCell ref="L464:M464"/>
    <mergeCell ref="N464:Q464"/>
    <mergeCell ref="F465:I465"/>
    <mergeCell ref="L465:M465"/>
    <mergeCell ref="N465:Q465"/>
    <mergeCell ref="F466:I466"/>
    <mergeCell ref="F467:I467"/>
    <mergeCell ref="L467:M467"/>
    <mergeCell ref="N467:Q467"/>
    <mergeCell ref="F468:I468"/>
    <mergeCell ref="F469:I469"/>
    <mergeCell ref="L469:M469"/>
    <mergeCell ref="N469:Q469"/>
    <mergeCell ref="F470:I470"/>
    <mergeCell ref="F471:I471"/>
    <mergeCell ref="F472:I472"/>
    <mergeCell ref="F473:I473"/>
    <mergeCell ref="F474:I474"/>
    <mergeCell ref="L474:M474"/>
    <mergeCell ref="N474:Q474"/>
    <mergeCell ref="F475:I475"/>
    <mergeCell ref="F476:I476"/>
    <mergeCell ref="L476:M476"/>
    <mergeCell ref="N476:Q476"/>
    <mergeCell ref="F477:I477"/>
    <mergeCell ref="F478:I478"/>
    <mergeCell ref="L478:M478"/>
    <mergeCell ref="N478:Q478"/>
    <mergeCell ref="F479:I479"/>
    <mergeCell ref="F480:I480"/>
    <mergeCell ref="F481:I481"/>
    <mergeCell ref="F482:I482"/>
    <mergeCell ref="L482:M482"/>
    <mergeCell ref="N482:Q482"/>
    <mergeCell ref="F483:I483"/>
    <mergeCell ref="F484:I484"/>
    <mergeCell ref="F485:I485"/>
    <mergeCell ref="F486:I486"/>
    <mergeCell ref="F487:I487"/>
    <mergeCell ref="F488:I488"/>
    <mergeCell ref="F489:I489"/>
    <mergeCell ref="F490:I490"/>
    <mergeCell ref="F491:I491"/>
    <mergeCell ref="F492:I492"/>
    <mergeCell ref="F493:I493"/>
    <mergeCell ref="F494:I494"/>
    <mergeCell ref="L494:M494"/>
    <mergeCell ref="N494:Q494"/>
    <mergeCell ref="F495:I495"/>
    <mergeCell ref="F496:I496"/>
    <mergeCell ref="F497:I497"/>
    <mergeCell ref="F498:I498"/>
    <mergeCell ref="F499:I499"/>
    <mergeCell ref="L499:M499"/>
    <mergeCell ref="N499:Q499"/>
    <mergeCell ref="F500:I500"/>
    <mergeCell ref="L500:M500"/>
    <mergeCell ref="N500:Q500"/>
    <mergeCell ref="F501:I501"/>
    <mergeCell ref="F502:I502"/>
    <mergeCell ref="L502:M502"/>
    <mergeCell ref="N502:Q502"/>
    <mergeCell ref="F503:I503"/>
    <mergeCell ref="F504:I504"/>
    <mergeCell ref="L504:M504"/>
    <mergeCell ref="N504:Q504"/>
    <mergeCell ref="F505:I505"/>
    <mergeCell ref="F506:I506"/>
    <mergeCell ref="L506:M506"/>
    <mergeCell ref="N506:Q506"/>
    <mergeCell ref="F507:I507"/>
    <mergeCell ref="F508:I508"/>
    <mergeCell ref="F509:I509"/>
    <mergeCell ref="F510:I510"/>
    <mergeCell ref="F511:I511"/>
    <mergeCell ref="L511:M511"/>
    <mergeCell ref="N511:Q511"/>
    <mergeCell ref="F512:I512"/>
    <mergeCell ref="F513:I513"/>
    <mergeCell ref="L513:M513"/>
    <mergeCell ref="N513:Q513"/>
    <mergeCell ref="F514:I514"/>
    <mergeCell ref="F515:I515"/>
    <mergeCell ref="L515:M515"/>
    <mergeCell ref="N515:Q515"/>
    <mergeCell ref="F516:I516"/>
    <mergeCell ref="F517:I517"/>
    <mergeCell ref="L517:M517"/>
    <mergeCell ref="N517:Q517"/>
    <mergeCell ref="F518:I518"/>
    <mergeCell ref="F519:I519"/>
    <mergeCell ref="F520:I520"/>
    <mergeCell ref="L520:M520"/>
    <mergeCell ref="N520:Q520"/>
    <mergeCell ref="F521:I521"/>
    <mergeCell ref="F522:I522"/>
    <mergeCell ref="L522:M522"/>
    <mergeCell ref="N522:Q522"/>
    <mergeCell ref="F523:I523"/>
    <mergeCell ref="F524:I524"/>
    <mergeCell ref="F525:I525"/>
    <mergeCell ref="F526:I526"/>
    <mergeCell ref="L526:M526"/>
    <mergeCell ref="N526:Q526"/>
    <mergeCell ref="F527:I527"/>
    <mergeCell ref="F528:I528"/>
    <mergeCell ref="F529:I529"/>
    <mergeCell ref="L529:M529"/>
    <mergeCell ref="N529:Q529"/>
    <mergeCell ref="F530:I530"/>
    <mergeCell ref="F531:I531"/>
    <mergeCell ref="L531:M531"/>
    <mergeCell ref="N531:Q531"/>
    <mergeCell ref="F532:I532"/>
    <mergeCell ref="F533:I533"/>
    <mergeCell ref="F534:I534"/>
    <mergeCell ref="F535:I535"/>
    <mergeCell ref="F536:I536"/>
    <mergeCell ref="F537:I537"/>
    <mergeCell ref="F538:I538"/>
    <mergeCell ref="F539:I539"/>
    <mergeCell ref="F540:I540"/>
    <mergeCell ref="F541:I541"/>
    <mergeCell ref="F542:I542"/>
    <mergeCell ref="F543:I543"/>
    <mergeCell ref="F544:I544"/>
    <mergeCell ref="F545:I545"/>
    <mergeCell ref="F546:I546"/>
    <mergeCell ref="F547:I547"/>
    <mergeCell ref="F548:I548"/>
    <mergeCell ref="F549:I549"/>
    <mergeCell ref="F550:I550"/>
    <mergeCell ref="F551:I551"/>
    <mergeCell ref="F552:I552"/>
    <mergeCell ref="F553:I553"/>
    <mergeCell ref="F554:I554"/>
    <mergeCell ref="F555:I555"/>
    <mergeCell ref="F556:I556"/>
    <mergeCell ref="F557:I557"/>
    <mergeCell ref="F558:I558"/>
    <mergeCell ref="F559:I559"/>
    <mergeCell ref="F560:I560"/>
    <mergeCell ref="L560:M560"/>
    <mergeCell ref="N560:Q560"/>
    <mergeCell ref="F561:I561"/>
    <mergeCell ref="F562:I562"/>
    <mergeCell ref="F563:I563"/>
    <mergeCell ref="F564:I564"/>
    <mergeCell ref="F565:I565"/>
    <mergeCell ref="L565:M565"/>
    <mergeCell ref="N565:Q565"/>
    <mergeCell ref="F566:I566"/>
    <mergeCell ref="F567:I567"/>
    <mergeCell ref="L567:M567"/>
    <mergeCell ref="N567:Q567"/>
    <mergeCell ref="F568:I568"/>
    <mergeCell ref="F569:I569"/>
    <mergeCell ref="F570:I570"/>
    <mergeCell ref="F571:I571"/>
    <mergeCell ref="F572:I572"/>
    <mergeCell ref="F573:I573"/>
    <mergeCell ref="F574:I574"/>
    <mergeCell ref="F575:I575"/>
    <mergeCell ref="F576:I576"/>
    <mergeCell ref="F577:I577"/>
    <mergeCell ref="F578:I578"/>
    <mergeCell ref="F579:I579"/>
    <mergeCell ref="F580:I580"/>
    <mergeCell ref="F581:I581"/>
    <mergeCell ref="F582:I582"/>
    <mergeCell ref="F583:I583"/>
    <mergeCell ref="F584:I584"/>
    <mergeCell ref="F585:I585"/>
    <mergeCell ref="F586:I586"/>
    <mergeCell ref="F587:I587"/>
    <mergeCell ref="F588:I588"/>
    <mergeCell ref="L588:M588"/>
    <mergeCell ref="N588:Q588"/>
    <mergeCell ref="F589:I589"/>
    <mergeCell ref="F590:I590"/>
    <mergeCell ref="L590:M590"/>
    <mergeCell ref="N590:Q590"/>
    <mergeCell ref="F591:I591"/>
    <mergeCell ref="F593:I593"/>
    <mergeCell ref="L593:M593"/>
    <mergeCell ref="N593:Q593"/>
    <mergeCell ref="F594:I594"/>
    <mergeCell ref="L594:M594"/>
    <mergeCell ref="N594:Q594"/>
    <mergeCell ref="F595:I595"/>
    <mergeCell ref="L595:M595"/>
    <mergeCell ref="N595:Q595"/>
    <mergeCell ref="F596:I596"/>
    <mergeCell ref="L596:M596"/>
    <mergeCell ref="N596:Q596"/>
    <mergeCell ref="F597:I597"/>
    <mergeCell ref="L597:M597"/>
    <mergeCell ref="N597:Q597"/>
    <mergeCell ref="F599:I599"/>
    <mergeCell ref="L599:M599"/>
    <mergeCell ref="N599:Q599"/>
    <mergeCell ref="F600:I600"/>
    <mergeCell ref="F601:I601"/>
    <mergeCell ref="F602:I602"/>
    <mergeCell ref="L602:M602"/>
    <mergeCell ref="N602:Q602"/>
    <mergeCell ref="F603:I603"/>
    <mergeCell ref="F606:I606"/>
    <mergeCell ref="L606:M606"/>
    <mergeCell ref="N606:Q606"/>
    <mergeCell ref="F607:I607"/>
    <mergeCell ref="F608:I608"/>
    <mergeCell ref="F609:I609"/>
    <mergeCell ref="F610:I610"/>
    <mergeCell ref="F611:I611"/>
    <mergeCell ref="F612:I612"/>
    <mergeCell ref="F613:I613"/>
    <mergeCell ref="F614:I614"/>
    <mergeCell ref="F615:I615"/>
    <mergeCell ref="F616:I616"/>
    <mergeCell ref="F617:I617"/>
    <mergeCell ref="F618:I618"/>
    <mergeCell ref="F619:I619"/>
    <mergeCell ref="F620:I620"/>
    <mergeCell ref="F621:I621"/>
    <mergeCell ref="L621:M621"/>
    <mergeCell ref="N621:Q621"/>
    <mergeCell ref="F622:I622"/>
    <mergeCell ref="F623:I623"/>
    <mergeCell ref="F624:I624"/>
    <mergeCell ref="F625:I625"/>
    <mergeCell ref="F626:I626"/>
    <mergeCell ref="F627:I627"/>
    <mergeCell ref="F628:I628"/>
    <mergeCell ref="F629:I629"/>
    <mergeCell ref="F630:I630"/>
    <mergeCell ref="F631:I631"/>
    <mergeCell ref="L631:M631"/>
    <mergeCell ref="N631:Q631"/>
    <mergeCell ref="F632:I632"/>
    <mergeCell ref="F633:I633"/>
    <mergeCell ref="F634:I634"/>
    <mergeCell ref="F635:I635"/>
    <mergeCell ref="F636:I636"/>
    <mergeCell ref="F637:I637"/>
    <mergeCell ref="F638:I638"/>
    <mergeCell ref="F639:I639"/>
    <mergeCell ref="F640:I640"/>
    <mergeCell ref="L640:M640"/>
    <mergeCell ref="N640:Q640"/>
    <mergeCell ref="F641:I641"/>
    <mergeCell ref="L641:M641"/>
    <mergeCell ref="N641:Q641"/>
    <mergeCell ref="F644:I644"/>
    <mergeCell ref="L644:M644"/>
    <mergeCell ref="N644:Q644"/>
    <mergeCell ref="F645:I645"/>
    <mergeCell ref="L645:M645"/>
    <mergeCell ref="N645:Q645"/>
    <mergeCell ref="F646:I646"/>
    <mergeCell ref="L646:M646"/>
    <mergeCell ref="N646:Q646"/>
    <mergeCell ref="N642:Q642"/>
    <mergeCell ref="N643:Q643"/>
    <mergeCell ref="F647:I647"/>
    <mergeCell ref="L647:M647"/>
    <mergeCell ref="N647:Q647"/>
    <mergeCell ref="F648:I648"/>
    <mergeCell ref="F649:I649"/>
    <mergeCell ref="L649:M649"/>
    <mergeCell ref="N649:Q649"/>
    <mergeCell ref="F650:I650"/>
    <mergeCell ref="L650:M650"/>
    <mergeCell ref="N650:Q650"/>
    <mergeCell ref="F651:I651"/>
    <mergeCell ref="L651:M651"/>
    <mergeCell ref="N651:Q651"/>
    <mergeCell ref="F652:I652"/>
    <mergeCell ref="F653:I653"/>
    <mergeCell ref="F654:I654"/>
    <mergeCell ref="F655:I655"/>
    <mergeCell ref="F656:I656"/>
    <mergeCell ref="F657:I657"/>
    <mergeCell ref="L657:M657"/>
    <mergeCell ref="N657:Q657"/>
    <mergeCell ref="F658:I658"/>
    <mergeCell ref="F659:I659"/>
    <mergeCell ref="F660:I660"/>
    <mergeCell ref="F661:I661"/>
    <mergeCell ref="F662:I662"/>
    <mergeCell ref="F663:I663"/>
    <mergeCell ref="L663:M663"/>
    <mergeCell ref="N663:Q663"/>
    <mergeCell ref="F664:I664"/>
    <mergeCell ref="L664:M664"/>
    <mergeCell ref="N664:Q664"/>
    <mergeCell ref="F665:I665"/>
    <mergeCell ref="L665:M665"/>
    <mergeCell ref="N665:Q665"/>
    <mergeCell ref="F666:I666"/>
    <mergeCell ref="L666:M666"/>
    <mergeCell ref="N666:Q666"/>
    <mergeCell ref="F667:I667"/>
    <mergeCell ref="L667:M667"/>
    <mergeCell ref="N667:Q667"/>
    <mergeCell ref="F668:I668"/>
    <mergeCell ref="L668:M668"/>
    <mergeCell ref="N668:Q668"/>
    <mergeCell ref="F669:I669"/>
    <mergeCell ref="L669:M669"/>
    <mergeCell ref="N669:Q669"/>
    <mergeCell ref="F670:I670"/>
    <mergeCell ref="L670:M670"/>
    <mergeCell ref="N670:Q670"/>
    <mergeCell ref="F671:I671"/>
    <mergeCell ref="L671:M671"/>
    <mergeCell ref="N671:Q671"/>
    <mergeCell ref="F672:I672"/>
    <mergeCell ref="L672:M672"/>
    <mergeCell ref="N672:Q672"/>
    <mergeCell ref="F673:I673"/>
    <mergeCell ref="L673:M673"/>
    <mergeCell ref="N673:Q673"/>
    <mergeCell ref="F674:I674"/>
    <mergeCell ref="L674:M674"/>
    <mergeCell ref="N674:Q674"/>
    <mergeCell ref="F675:I675"/>
    <mergeCell ref="F676:I676"/>
    <mergeCell ref="L676:M676"/>
    <mergeCell ref="N676:Q676"/>
    <mergeCell ref="F677:I677"/>
    <mergeCell ref="L677:M677"/>
    <mergeCell ref="N677:Q677"/>
    <mergeCell ref="F678:I678"/>
    <mergeCell ref="L678:M678"/>
    <mergeCell ref="N678:Q678"/>
    <mergeCell ref="F679:I679"/>
    <mergeCell ref="L679:M679"/>
    <mergeCell ref="N679:Q679"/>
    <mergeCell ref="F681:I681"/>
    <mergeCell ref="L681:M681"/>
    <mergeCell ref="N681:Q681"/>
    <mergeCell ref="F682:I682"/>
    <mergeCell ref="L682:M682"/>
    <mergeCell ref="N682:Q682"/>
    <mergeCell ref="F683:I683"/>
    <mergeCell ref="F685:I685"/>
    <mergeCell ref="L685:M685"/>
    <mergeCell ref="N685:Q685"/>
    <mergeCell ref="F686:I686"/>
    <mergeCell ref="L686:M686"/>
    <mergeCell ref="N686:Q686"/>
    <mergeCell ref="F687:I687"/>
    <mergeCell ref="L687:M687"/>
    <mergeCell ref="N687:Q687"/>
    <mergeCell ref="N680:Q680"/>
    <mergeCell ref="N684:Q684"/>
    <mergeCell ref="F688:I688"/>
    <mergeCell ref="L688:M688"/>
    <mergeCell ref="N688:Q688"/>
    <mergeCell ref="F689:I689"/>
    <mergeCell ref="F690:I690"/>
    <mergeCell ref="L690:M690"/>
    <mergeCell ref="N690:Q690"/>
    <mergeCell ref="F692:I692"/>
    <mergeCell ref="L692:M692"/>
    <mergeCell ref="N692:Q692"/>
    <mergeCell ref="F693:I693"/>
    <mergeCell ref="L693:M693"/>
    <mergeCell ref="N693:Q693"/>
    <mergeCell ref="F694:I694"/>
    <mergeCell ref="F695:I695"/>
    <mergeCell ref="L695:M695"/>
    <mergeCell ref="N695:Q695"/>
    <mergeCell ref="N691:Q691"/>
    <mergeCell ref="F697:I697"/>
    <mergeCell ref="L697:M697"/>
    <mergeCell ref="N697:Q697"/>
    <mergeCell ref="F698:I698"/>
    <mergeCell ref="F699:I699"/>
    <mergeCell ref="F700:I700"/>
    <mergeCell ref="L700:M700"/>
    <mergeCell ref="N700:Q700"/>
    <mergeCell ref="F701:I701"/>
    <mergeCell ref="F702:I702"/>
    <mergeCell ref="F703:I703"/>
    <mergeCell ref="F704:I704"/>
    <mergeCell ref="F705:I705"/>
    <mergeCell ref="F706:I706"/>
    <mergeCell ref="F707:I707"/>
    <mergeCell ref="F708:I708"/>
    <mergeCell ref="F709:I709"/>
    <mergeCell ref="F710:I710"/>
    <mergeCell ref="F711:I711"/>
    <mergeCell ref="F712:I712"/>
    <mergeCell ref="F713:I713"/>
    <mergeCell ref="F714:I714"/>
    <mergeCell ref="F715:I715"/>
    <mergeCell ref="F716:I716"/>
    <mergeCell ref="F717:I717"/>
    <mergeCell ref="F718:I718"/>
    <mergeCell ref="F719:I719"/>
    <mergeCell ref="F720:I720"/>
    <mergeCell ref="F721:I721"/>
    <mergeCell ref="F722:I722"/>
    <mergeCell ref="F723:I723"/>
    <mergeCell ref="F724:I724"/>
    <mergeCell ref="L724:M724"/>
    <mergeCell ref="N724:Q724"/>
    <mergeCell ref="F725:I725"/>
    <mergeCell ref="F726:I726"/>
    <mergeCell ref="L726:M726"/>
    <mergeCell ref="N726:Q726"/>
    <mergeCell ref="F727:I727"/>
    <mergeCell ref="F728:I728"/>
    <mergeCell ref="F729:I729"/>
    <mergeCell ref="F730:I730"/>
    <mergeCell ref="L730:M730"/>
    <mergeCell ref="N730:Q730"/>
    <mergeCell ref="F731:I731"/>
    <mergeCell ref="F732:I732"/>
    <mergeCell ref="F733:I733"/>
    <mergeCell ref="L733:M733"/>
    <mergeCell ref="N733:Q733"/>
    <mergeCell ref="F734:I734"/>
    <mergeCell ref="F735:I735"/>
    <mergeCell ref="L735:M735"/>
    <mergeCell ref="N735:Q735"/>
    <mergeCell ref="F736:I736"/>
    <mergeCell ref="F737:I737"/>
    <mergeCell ref="L737:M737"/>
    <mergeCell ref="N737:Q737"/>
    <mergeCell ref="F738:I738"/>
    <mergeCell ref="L738:M738"/>
    <mergeCell ref="N738:Q738"/>
    <mergeCell ref="F740:I740"/>
    <mergeCell ref="L740:M740"/>
    <mergeCell ref="N740:Q740"/>
    <mergeCell ref="F741:I741"/>
    <mergeCell ref="F742:I742"/>
    <mergeCell ref="L742:M742"/>
    <mergeCell ref="N742:Q742"/>
    <mergeCell ref="F743:I743"/>
    <mergeCell ref="F744:I744"/>
    <mergeCell ref="L744:M744"/>
    <mergeCell ref="N744:Q744"/>
    <mergeCell ref="F745:I745"/>
    <mergeCell ref="F746:I746"/>
    <mergeCell ref="L746:M746"/>
    <mergeCell ref="N746:Q746"/>
    <mergeCell ref="F747:I747"/>
    <mergeCell ref="F748:I748"/>
    <mergeCell ref="L748:M748"/>
    <mergeCell ref="N748:Q748"/>
    <mergeCell ref="F749:I749"/>
    <mergeCell ref="F750:I750"/>
    <mergeCell ref="L750:M750"/>
    <mergeCell ref="N750:Q750"/>
    <mergeCell ref="F751:I751"/>
    <mergeCell ref="L751:M751"/>
    <mergeCell ref="N751:Q751"/>
    <mergeCell ref="F753:I753"/>
    <mergeCell ref="L753:M753"/>
    <mergeCell ref="N753:Q753"/>
    <mergeCell ref="F754:I754"/>
    <mergeCell ref="F755:I755"/>
    <mergeCell ref="L755:M755"/>
    <mergeCell ref="N755:Q755"/>
    <mergeCell ref="F756:I756"/>
    <mergeCell ref="F757:I757"/>
    <mergeCell ref="F758:I758"/>
    <mergeCell ref="L758:M758"/>
    <mergeCell ref="N758:Q758"/>
    <mergeCell ref="F759:I759"/>
    <mergeCell ref="F760:I760"/>
    <mergeCell ref="F761:I761"/>
    <mergeCell ref="F762:I762"/>
    <mergeCell ref="F763:I763"/>
    <mergeCell ref="F764:I764"/>
    <mergeCell ref="F765:I765"/>
    <mergeCell ref="L765:M765"/>
    <mergeCell ref="N765:Q765"/>
    <mergeCell ref="F766:I766"/>
    <mergeCell ref="F767:I767"/>
    <mergeCell ref="L767:M767"/>
    <mergeCell ref="N767:Q767"/>
    <mergeCell ref="F768:I768"/>
    <mergeCell ref="L768:M768"/>
    <mergeCell ref="N768:Q768"/>
    <mergeCell ref="F770:I770"/>
    <mergeCell ref="L770:M770"/>
    <mergeCell ref="N770:Q770"/>
    <mergeCell ref="F771:I771"/>
    <mergeCell ref="F772:I772"/>
    <mergeCell ref="F773:I773"/>
    <mergeCell ref="F774:I774"/>
    <mergeCell ref="F775:I775"/>
    <mergeCell ref="F776:I776"/>
    <mergeCell ref="F777:I777"/>
    <mergeCell ref="F778:I778"/>
    <mergeCell ref="L778:M778"/>
    <mergeCell ref="N778:Q778"/>
    <mergeCell ref="F779:I779"/>
    <mergeCell ref="F780:I780"/>
    <mergeCell ref="L780:M780"/>
    <mergeCell ref="N780:Q780"/>
    <mergeCell ref="F781:I781"/>
    <mergeCell ref="F782:I782"/>
    <mergeCell ref="L782:M782"/>
    <mergeCell ref="N782:Q782"/>
    <mergeCell ref="F783:I783"/>
    <mergeCell ref="F784:I784"/>
    <mergeCell ref="F785:I785"/>
    <mergeCell ref="F786:I786"/>
    <mergeCell ref="F787:I787"/>
    <mergeCell ref="F788:I788"/>
    <mergeCell ref="L788:M788"/>
    <mergeCell ref="N788:Q788"/>
    <mergeCell ref="F789:I789"/>
    <mergeCell ref="F790:I790"/>
    <mergeCell ref="L790:M790"/>
    <mergeCell ref="N790:Q790"/>
    <mergeCell ref="F791:I791"/>
    <mergeCell ref="F792:I792"/>
    <mergeCell ref="L792:M792"/>
    <mergeCell ref="N792:Q792"/>
    <mergeCell ref="F793:I793"/>
    <mergeCell ref="F794:I794"/>
    <mergeCell ref="L794:M794"/>
    <mergeCell ref="N794:Q794"/>
    <mergeCell ref="F795:I795"/>
    <mergeCell ref="F796:I796"/>
    <mergeCell ref="L796:M796"/>
    <mergeCell ref="N796:Q796"/>
    <mergeCell ref="F797:I797"/>
    <mergeCell ref="F798:I798"/>
    <mergeCell ref="F799:I799"/>
    <mergeCell ref="F800:I800"/>
    <mergeCell ref="F801:I801"/>
    <mergeCell ref="L801:M801"/>
    <mergeCell ref="N801:Q801"/>
    <mergeCell ref="F802:I802"/>
    <mergeCell ref="F803:I803"/>
    <mergeCell ref="F804:I804"/>
    <mergeCell ref="F805:I805"/>
    <mergeCell ref="F806:I806"/>
    <mergeCell ref="F807:I807"/>
    <mergeCell ref="F808:I808"/>
    <mergeCell ref="F809:I809"/>
    <mergeCell ref="F810:I810"/>
    <mergeCell ref="F811:I811"/>
    <mergeCell ref="F812:I812"/>
    <mergeCell ref="F813:I813"/>
    <mergeCell ref="F814:I814"/>
    <mergeCell ref="F815:I815"/>
    <mergeCell ref="F816:I816"/>
    <mergeCell ref="F817:I817"/>
    <mergeCell ref="F818:I818"/>
    <mergeCell ref="F819:I819"/>
    <mergeCell ref="L819:M819"/>
    <mergeCell ref="N819:Q819"/>
    <mergeCell ref="F820:I820"/>
    <mergeCell ref="F821:I821"/>
    <mergeCell ref="F823:I823"/>
    <mergeCell ref="L823:M823"/>
    <mergeCell ref="N823:Q823"/>
    <mergeCell ref="F824:I824"/>
    <mergeCell ref="F825:I825"/>
    <mergeCell ref="F826:I826"/>
    <mergeCell ref="F827:I827"/>
    <mergeCell ref="F828:I828"/>
    <mergeCell ref="F829:I829"/>
    <mergeCell ref="F830:I830"/>
    <mergeCell ref="F831:I831"/>
    <mergeCell ref="F832:I832"/>
    <mergeCell ref="L832:M832"/>
    <mergeCell ref="N832:Q832"/>
    <mergeCell ref="F833:I833"/>
    <mergeCell ref="F834:I834"/>
    <mergeCell ref="F835:I835"/>
    <mergeCell ref="F836:I836"/>
    <mergeCell ref="F837:I837"/>
    <mergeCell ref="L837:M837"/>
    <mergeCell ref="N837:Q837"/>
    <mergeCell ref="F838:I838"/>
    <mergeCell ref="F839:I839"/>
    <mergeCell ref="L839:M839"/>
    <mergeCell ref="N839:Q839"/>
    <mergeCell ref="F840:I840"/>
    <mergeCell ref="F841:I841"/>
    <mergeCell ref="L841:M841"/>
    <mergeCell ref="N841:Q841"/>
    <mergeCell ref="F842:I842"/>
    <mergeCell ref="F843:I843"/>
    <mergeCell ref="L843:M843"/>
    <mergeCell ref="N843:Q843"/>
    <mergeCell ref="F844:I844"/>
    <mergeCell ref="F846:I846"/>
    <mergeCell ref="L846:M846"/>
    <mergeCell ref="N846:Q846"/>
    <mergeCell ref="F847:I847"/>
    <mergeCell ref="F848:I848"/>
    <mergeCell ref="F849:I849"/>
    <mergeCell ref="F850:I850"/>
    <mergeCell ref="F852:I852"/>
    <mergeCell ref="L852:M852"/>
    <mergeCell ref="N852:Q852"/>
    <mergeCell ref="F853:I853"/>
    <mergeCell ref="F854:I854"/>
    <mergeCell ref="F855:I855"/>
    <mergeCell ref="F856:I856"/>
    <mergeCell ref="F857:I857"/>
    <mergeCell ref="F858:I858"/>
    <mergeCell ref="F859:I859"/>
    <mergeCell ref="L859:M859"/>
    <mergeCell ref="N859:Q859"/>
    <mergeCell ref="F862:I862"/>
    <mergeCell ref="L862:M862"/>
    <mergeCell ref="N862:Q862"/>
    <mergeCell ref="F863:I863"/>
    <mergeCell ref="F864:I864"/>
    <mergeCell ref="F865:I865"/>
    <mergeCell ref="F866:I866"/>
    <mergeCell ref="F867:I867"/>
    <mergeCell ref="L867:M867"/>
    <mergeCell ref="N867:Q867"/>
    <mergeCell ref="F868:I868"/>
    <mergeCell ref="F869:I869"/>
    <mergeCell ref="F870:I870"/>
    <mergeCell ref="F871:I871"/>
    <mergeCell ref="F872:I872"/>
    <mergeCell ref="F873:I873"/>
    <mergeCell ref="F874:I874"/>
    <mergeCell ref="F876:I876"/>
    <mergeCell ref="L876:M876"/>
    <mergeCell ref="N876:Q876"/>
    <mergeCell ref="F877:I877"/>
    <mergeCell ref="F878:I878"/>
    <mergeCell ref="F879:I879"/>
    <mergeCell ref="F880:I880"/>
    <mergeCell ref="F881:I881"/>
    <mergeCell ref="F882:I882"/>
    <mergeCell ref="F883:I883"/>
    <mergeCell ref="L914:M914"/>
    <mergeCell ref="N914:Q914"/>
    <mergeCell ref="F884:I884"/>
    <mergeCell ref="F885:I885"/>
    <mergeCell ref="F886:I886"/>
    <mergeCell ref="F887:I887"/>
    <mergeCell ref="L887:M887"/>
    <mergeCell ref="N887:Q887"/>
    <mergeCell ref="F888:I888"/>
    <mergeCell ref="F889:I889"/>
    <mergeCell ref="F890:I890"/>
    <mergeCell ref="F891:I891"/>
    <mergeCell ref="F892:I892"/>
    <mergeCell ref="F893:I893"/>
    <mergeCell ref="F894:I894"/>
    <mergeCell ref="F895:I895"/>
    <mergeCell ref="F896:I896"/>
    <mergeCell ref="F897:I897"/>
    <mergeCell ref="F898:I898"/>
    <mergeCell ref="F916:I916"/>
    <mergeCell ref="L916:M916"/>
    <mergeCell ref="N916:Q916"/>
    <mergeCell ref="F917:I917"/>
    <mergeCell ref="L917:M917"/>
    <mergeCell ref="N917:Q917"/>
    <mergeCell ref="F918:I918"/>
    <mergeCell ref="L918:M918"/>
    <mergeCell ref="N918:Q918"/>
    <mergeCell ref="N150:Q150"/>
    <mergeCell ref="N151:Q151"/>
    <mergeCell ref="N152:Q152"/>
    <mergeCell ref="N201:Q201"/>
    <mergeCell ref="N202:Q202"/>
    <mergeCell ref="N210:Q210"/>
    <mergeCell ref="N216:Q216"/>
    <mergeCell ref="N242:Q242"/>
    <mergeCell ref="N261:Q261"/>
    <mergeCell ref="N270:Q270"/>
    <mergeCell ref="N295:Q295"/>
    <mergeCell ref="N318:Q318"/>
    <mergeCell ref="N327:Q327"/>
    <mergeCell ref="N334:Q334"/>
    <mergeCell ref="N368:Q368"/>
    <mergeCell ref="N457:Q457"/>
    <mergeCell ref="N592:Q592"/>
    <mergeCell ref="N598:Q598"/>
    <mergeCell ref="N604:Q604"/>
    <mergeCell ref="N605:Q605"/>
    <mergeCell ref="F899:I899"/>
    <mergeCell ref="F900:I900"/>
    <mergeCell ref="F902:I902"/>
    <mergeCell ref="N696:Q696"/>
    <mergeCell ref="N739:Q739"/>
    <mergeCell ref="N752:Q752"/>
    <mergeCell ref="N769:Q769"/>
    <mergeCell ref="N822:Q822"/>
    <mergeCell ref="N845:Q845"/>
    <mergeCell ref="N851:Q851"/>
    <mergeCell ref="N860:Q860"/>
    <mergeCell ref="N861:Q861"/>
    <mergeCell ref="N875:Q875"/>
    <mergeCell ref="N901:Q901"/>
    <mergeCell ref="N903:Q903"/>
    <mergeCell ref="N913:Q913"/>
    <mergeCell ref="H1:K1"/>
    <mergeCell ref="S2:AC2"/>
    <mergeCell ref="F915:I915"/>
    <mergeCell ref="L915:M915"/>
    <mergeCell ref="N915:Q915"/>
    <mergeCell ref="L902:M902"/>
    <mergeCell ref="N902:Q902"/>
    <mergeCell ref="F904:I904"/>
    <mergeCell ref="L904:M904"/>
    <mergeCell ref="N904:Q904"/>
    <mergeCell ref="F905:I905"/>
    <mergeCell ref="F906:I906"/>
    <mergeCell ref="F907:I907"/>
    <mergeCell ref="F908:I908"/>
    <mergeCell ref="F909:I909"/>
    <mergeCell ref="F910:I910"/>
    <mergeCell ref="F911:I911"/>
    <mergeCell ref="F912:I912"/>
    <mergeCell ref="F914:I914"/>
  </mergeCells>
  <dataValidations count="2">
    <dataValidation type="list" allowBlank="1" showInputMessage="1" showErrorMessage="1" error="Povoleny jsou hodnoty K, M." sqref="D914:D919">
      <formula1>"K, M"</formula1>
    </dataValidation>
    <dataValidation type="list" allowBlank="1" showInputMessage="1" showErrorMessage="1" error="Povoleny jsou hodnoty základní, snížená, zákl. přenesená, sníž. přenesená, nulová." sqref="U914:U919">
      <formula1>"základní, snížená, zákl. přenesená, sníž. přenesená, nulová"</formula1>
    </dataValidation>
  </dataValidations>
  <hyperlinks>
    <hyperlink ref="F1:G1" location="C2" display="1) Krycí list rozpočtu"/>
    <hyperlink ref="H1:K1" location="C85" display="2) Rekapitulace rozpočtu"/>
    <hyperlink ref="L1" location="C149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18-055 - Gymnázium Nový J...</vt:lpstr>
      <vt:lpstr>'18-055 - Gymnázium Nový J...'!Názvy_tisku</vt:lpstr>
      <vt:lpstr>'Rekapitulace stavby'!Názvy_tisku</vt:lpstr>
      <vt:lpstr>'18-055 - Gymnázium Nový J...'!Oblast_tisku</vt:lpstr>
      <vt:lpstr>'Rekapitulace stavby'!Oblast_tisku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Mirka_PC\Mirka</dc:creator>
  <cp:lastModifiedBy>Mgr.Renata Štěpánová</cp:lastModifiedBy>
  <dcterms:created xsi:type="dcterms:W3CDTF">2018-11-09T02:12:59Z</dcterms:created>
  <dcterms:modified xsi:type="dcterms:W3CDTF">2019-06-06T06:16:19Z</dcterms:modified>
</cp:coreProperties>
</file>